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D:\Dropbox\HighDefinition\bahan\dpmptsp OKI\New folder (2)\New folder (3)\"/>
    </mc:Choice>
  </mc:AlternateContent>
  <xr:revisionPtr revIDLastSave="0" documentId="13_ncr:1_{4412EF10-8AF9-400B-9931-6C5001E3A53A}" xr6:coauthVersionLast="47" xr6:coauthVersionMax="47" xr10:uidLastSave="{00000000-0000-0000-0000-000000000000}"/>
  <bookViews>
    <workbookView xWindow="-120" yWindow="-120" windowWidth="20730" windowHeight="11160" firstSheet="5" activeTab="5" xr2:uid="{00000000-000D-0000-FFFF-FFFF00000000}"/>
  </bookViews>
  <sheets>
    <sheet name="Tabel Lampiran 1" sheetId="1" r:id="rId1"/>
    <sheet name="Tabel Lampiran 2 " sheetId="2" state="hidden" r:id="rId2"/>
    <sheet name="Tabel Lampiran 3" sheetId="3" state="hidden" r:id="rId3"/>
    <sheet name="Tabel Lampiran 4" sheetId="4" state="hidden" r:id="rId4"/>
    <sheet name="Tabel Lampiran 5" sheetId="5" state="hidden" r:id="rId5"/>
    <sheet name="Tabel Lampiran 6" sheetId="6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3" l="1"/>
  <c r="H20" i="5" l="1"/>
  <c r="H21" i="5" s="1"/>
  <c r="L33" i="8"/>
  <c r="K33" i="8"/>
  <c r="J33" i="8"/>
  <c r="I33" i="8"/>
  <c r="H33" i="8"/>
  <c r="G33" i="8"/>
  <c r="F24" i="6"/>
  <c r="F23" i="6"/>
  <c r="F20" i="6"/>
  <c r="F19" i="6"/>
  <c r="I39" i="5"/>
  <c r="K39" i="5" s="1"/>
  <c r="K38" i="5"/>
  <c r="I37" i="5"/>
  <c r="K37" i="5" s="1"/>
  <c r="I35" i="5"/>
  <c r="K35" i="5" s="1"/>
  <c r="I34" i="5"/>
  <c r="K34" i="5" s="1"/>
  <c r="I33" i="5"/>
  <c r="K33" i="5" s="1"/>
  <c r="I29" i="5"/>
  <c r="K29" i="5" s="1"/>
  <c r="I28" i="5"/>
  <c r="K28" i="5" s="1"/>
  <c r="I19" i="5"/>
  <c r="I16" i="5"/>
  <c r="K16" i="5" s="1"/>
  <c r="I15" i="5"/>
  <c r="K15" i="5" s="1"/>
  <c r="I14" i="5"/>
  <c r="K14" i="5" s="1"/>
  <c r="I13" i="5"/>
  <c r="K13" i="5" s="1"/>
  <c r="I12" i="5"/>
  <c r="K12" i="5" s="1"/>
  <c r="H22" i="5" l="1"/>
  <c r="I21" i="5"/>
  <c r="K21" i="5" s="1"/>
  <c r="I20" i="5"/>
  <c r="K20" i="5" s="1"/>
  <c r="K40" i="5"/>
  <c r="F25" i="7" s="1"/>
  <c r="G25" i="7" s="1"/>
  <c r="I40" i="5"/>
  <c r="H11" i="6" s="1"/>
  <c r="I11" i="6" s="1"/>
  <c r="K19" i="5"/>
  <c r="H23" i="5" l="1"/>
  <c r="I22" i="5"/>
  <c r="K22" i="5" s="1"/>
  <c r="H23" i="8"/>
  <c r="H25" i="7"/>
  <c r="I23" i="8"/>
  <c r="H24" i="5" l="1"/>
  <c r="I23" i="5"/>
  <c r="I25" i="7"/>
  <c r="J23" i="8"/>
  <c r="H25" i="5" l="1"/>
  <c r="I24" i="5"/>
  <c r="K24" i="5" s="1"/>
  <c r="K23" i="5"/>
  <c r="J25" i="7"/>
  <c r="L23" i="8" s="1"/>
  <c r="K23" i="8"/>
  <c r="H26" i="5" l="1"/>
  <c r="I26" i="5" s="1"/>
  <c r="K26" i="5" s="1"/>
  <c r="I25" i="5"/>
  <c r="I11" i="5"/>
  <c r="I17" i="5" s="1"/>
  <c r="K25" i="5" l="1"/>
  <c r="K27" i="5" s="1"/>
  <c r="I27" i="5"/>
  <c r="H10" i="6" s="1"/>
  <c r="I10" i="6" s="1"/>
  <c r="H9" i="6"/>
  <c r="I9" i="6" s="1"/>
  <c r="K17" i="5"/>
  <c r="F24" i="7" s="1"/>
  <c r="I30" i="5"/>
  <c r="K11" i="5"/>
  <c r="J27" i="4"/>
  <c r="H27" i="4"/>
  <c r="J24" i="4"/>
  <c r="H24" i="4"/>
  <c r="H23" i="4"/>
  <c r="J23" i="4" s="1"/>
  <c r="H22" i="4"/>
  <c r="J22" i="4" s="1"/>
  <c r="H21" i="4"/>
  <c r="H20" i="4"/>
  <c r="J20" i="4" s="1"/>
  <c r="H18" i="4"/>
  <c r="H17" i="4"/>
  <c r="J17" i="4" s="1"/>
  <c r="J18" i="4" s="1"/>
  <c r="H12" i="4"/>
  <c r="J12" i="4" s="1"/>
  <c r="J15" i="4" s="1"/>
  <c r="H10" i="4"/>
  <c r="G15" i="2"/>
  <c r="N9" i="1"/>
  <c r="S9" i="1" s="1"/>
  <c r="S11" i="1" s="1"/>
  <c r="F22" i="7" s="1"/>
  <c r="F30" i="7" s="1"/>
  <c r="H15" i="4" l="1"/>
  <c r="H25" i="4"/>
  <c r="J21" i="4"/>
  <c r="I12" i="6"/>
  <c r="H20" i="6" s="1"/>
  <c r="I20" i="6" s="1"/>
  <c r="G24" i="7"/>
  <c r="H22" i="8"/>
  <c r="H29" i="8" s="1"/>
  <c r="I41" i="5"/>
  <c r="K30" i="5"/>
  <c r="K41" i="5" s="1"/>
  <c r="J25" i="4"/>
  <c r="J28" i="4"/>
  <c r="F26" i="7" s="1"/>
  <c r="G26" i="7" s="1"/>
  <c r="H26" i="7" s="1"/>
  <c r="I26" i="7" s="1"/>
  <c r="J26" i="7" s="1"/>
  <c r="H28" i="4"/>
  <c r="H14" i="6" s="1"/>
  <c r="G21" i="8"/>
  <c r="G28" i="8" s="1"/>
  <c r="G29" i="8" s="1"/>
  <c r="G32" i="8" s="1"/>
  <c r="G34" i="8" s="1"/>
  <c r="G35" i="8" s="1"/>
  <c r="G22" i="7"/>
  <c r="G30" i="7" s="1"/>
  <c r="H10" i="8"/>
  <c r="H18" i="8" s="1"/>
  <c r="H19" i="6" l="1"/>
  <c r="I19" i="6" s="1"/>
  <c r="F9" i="7" s="1"/>
  <c r="G16" i="8"/>
  <c r="G15" i="8"/>
  <c r="H24" i="7"/>
  <c r="I22" i="8"/>
  <c r="I29" i="8" s="1"/>
  <c r="H24" i="6"/>
  <c r="I24" i="6" s="1"/>
  <c r="H23" i="6"/>
  <c r="I23" i="6" s="1"/>
  <c r="I14" i="6"/>
  <c r="I15" i="6" s="1"/>
  <c r="I16" i="6" s="1"/>
  <c r="H19" i="8"/>
  <c r="H32" i="8" s="1"/>
  <c r="H22" i="7"/>
  <c r="H30" i="7" s="1"/>
  <c r="I10" i="8"/>
  <c r="I18" i="8" s="1"/>
  <c r="I21" i="6" l="1"/>
  <c r="F11" i="7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H35" i="8" s="1"/>
  <c r="I22" i="7"/>
  <c r="I30" i="7" s="1"/>
  <c r="J10" i="8"/>
  <c r="J18" i="8" s="1"/>
  <c r="J24" i="7" l="1"/>
  <c r="L22" i="8" s="1"/>
  <c r="L29" i="8" s="1"/>
  <c r="K22" i="8"/>
  <c r="K29" i="8" s="1"/>
  <c r="I35" i="8"/>
  <c r="G9" i="7"/>
  <c r="G12" i="8"/>
  <c r="G18" i="8" s="1"/>
  <c r="G31" i="8" s="1"/>
  <c r="F13" i="7"/>
  <c r="F14" i="7"/>
  <c r="F17" i="7" s="1"/>
  <c r="J19" i="8"/>
  <c r="J32" i="8" s="1"/>
  <c r="J34" i="8" s="1"/>
  <c r="J22" i="7"/>
  <c r="J30" i="7" s="1"/>
  <c r="K10" i="8"/>
  <c r="K18" i="8" s="1"/>
  <c r="J35" i="8" l="1"/>
  <c r="G11" i="7"/>
  <c r="H9" i="7"/>
  <c r="F27" i="7"/>
  <c r="F28" i="7" s="1"/>
  <c r="F29" i="7" s="1"/>
  <c r="H25" i="8"/>
  <c r="G13" i="7"/>
  <c r="F16" i="7"/>
  <c r="H24" i="8" s="1"/>
  <c r="H28" i="8" s="1"/>
  <c r="H31" i="8" s="1"/>
  <c r="G12" i="7"/>
  <c r="L10" i="8"/>
  <c r="L18" i="8" s="1"/>
  <c r="K19" i="8"/>
  <c r="K32" i="8" s="1"/>
  <c r="F31" i="7" l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L35" i="8" l="1"/>
  <c r="G38" i="8" s="1"/>
  <c r="J9" i="7"/>
  <c r="J11" i="7" s="1"/>
  <c r="I11" i="7"/>
  <c r="I25" i="8"/>
  <c r="I28" i="8" s="1"/>
  <c r="G27" i="7"/>
  <c r="G28" i="7" s="1"/>
  <c r="G29" i="7" s="1"/>
  <c r="G31" i="7" s="1"/>
  <c r="G32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7" i="7"/>
  <c r="H28" i="7" s="1"/>
  <c r="H29" i="7" s="1"/>
  <c r="H31" i="7" s="1"/>
  <c r="H32" i="7" s="1"/>
  <c r="J25" i="8"/>
  <c r="J28" i="8" s="1"/>
  <c r="J31" i="8" l="1"/>
  <c r="K25" i="8"/>
  <c r="K28" i="8" s="1"/>
  <c r="I27" i="7"/>
  <c r="I28" i="7" s="1"/>
  <c r="I29" i="7" s="1"/>
  <c r="I31" i="7" s="1"/>
  <c r="I32" i="7" s="1"/>
  <c r="J27" i="7"/>
  <c r="J28" i="7" s="1"/>
  <c r="J29" i="7" s="1"/>
  <c r="J31" i="7" s="1"/>
  <c r="J32" i="7" s="1"/>
  <c r="L25" i="8"/>
  <c r="L28" i="8" s="1"/>
  <c r="L31" i="8" s="1"/>
  <c r="K31" i="8" l="1"/>
  <c r="G40" i="8"/>
</calcChain>
</file>

<file path=xl/sharedStrings.xml><?xml version="1.0" encoding="utf-8"?>
<sst xmlns="http://schemas.openxmlformats.org/spreadsheetml/2006/main" count="583" uniqueCount="236">
  <si>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</si>
  <si>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</si>
  <si>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</si>
  <si>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</si>
  <si>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</si>
  <si>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</si>
  <si>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</si>
  <si>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</si>
  <si>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</si>
  <si>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</si>
  <si>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</si>
  <si>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</si>
  <si>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</si>
  <si>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</si>
  <si>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</si>
  <si>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</si>
  <si>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</si>
  <si>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</si>
  <si>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</si>
  <si>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</si>
  <si>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</si>
  <si>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</si>
  <si>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</si>
  <si>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</si>
  <si>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</si>
  <si>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</si>
  <si>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</si>
  <si>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</si>
  <si>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</si>
  <si>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</si>
  <si>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</si>
  <si>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</si>
  <si>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</si>
  <si>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</si>
  <si>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</si>
  <si>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</si>
  <si>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</si>
  <si>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</si>
  <si>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</si>
  <si>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</si>
  <si>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</si>
  <si>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</si>
  <si>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</si>
  <si>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</si>
  <si>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</si>
  <si>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</si>
  <si>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</si>
  <si>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</si>
  <si>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</si>
  <si>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</si>
  <si>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</si>
  <si>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</si>
  <si>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</si>
  <si>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</si>
  <si>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</si>
  <si>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</si>
  <si>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</si>
  <si>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</si>
  <si>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</si>
  <si>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</si>
  <si>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</si>
  <si>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</si>
  <si>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</si>
  <si>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</si>
  <si>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</si>
  <si>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</si>
  <si>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</si>
  <si>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</si>
  <si>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</si>
  <si>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</si>
  <si>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</si>
  <si>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</si>
  <si>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</si>
  <si>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</si>
  <si>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</si>
  <si>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-  Kantor</t>
  </si>
  <si>
    <t>-  Pabrik/produksi</t>
  </si>
  <si>
    <t>Kendaraan roda empat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</si>
  <si>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</si>
  <si>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</si>
  <si>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</si>
  <si>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</si>
  <si>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</si>
  <si>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</si>
  <si>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</si>
  <si>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Biaya Variabel (langsung)</t>
  </si>
  <si>
    <t>Jumlah biaya bahan</t>
  </si>
  <si>
    <t>Tenaga Kerja</t>
  </si>
  <si>
    <t>HOK</t>
  </si>
  <si>
    <t>Jumlah biaya tenaga kerja</t>
  </si>
  <si>
    <t>Pemasaran</t>
  </si>
  <si>
    <t>d.</t>
  </si>
  <si>
    <t>Total Biaya variabel (1)</t>
  </si>
  <si>
    <t>Biaya Tetap (Overhead) :</t>
  </si>
  <si>
    <t>Tenaga Administrasi</t>
  </si>
  <si>
    <t>Listrik</t>
  </si>
  <si>
    <t>Telepon</t>
  </si>
  <si>
    <t>e.</t>
  </si>
  <si>
    <t>Retribusi, PBB, dll</t>
  </si>
  <si>
    <t>f.</t>
  </si>
  <si>
    <t>Operasional dan perawatan kendaraan</t>
  </si>
  <si>
    <t>g.</t>
  </si>
  <si>
    <t>Pajak kendaraan/KIR</t>
  </si>
  <si>
    <t>h.</t>
  </si>
  <si>
    <t>Jumlah biaya overhead (2)</t>
  </si>
  <si>
    <t>Total Biaya Operasional (1 + 2)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</si>
  <si>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</si>
  <si>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</si>
  <si>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</si>
  <si>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</si>
  <si>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</si>
  <si>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</si>
  <si>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</si>
  <si>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</si>
  <si>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</si>
  <si>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</si>
  <si>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</si>
  <si>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</si>
  <si>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</si>
  <si>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</si>
  <si>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</si>
  <si>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Biaya tetap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</si>
  <si>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</si>
  <si>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</si>
  <si>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</si>
  <si>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</si>
  <si>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</si>
  <si>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</si>
  <si>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</si>
  <si>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</si>
  <si>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</si>
  <si>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</si>
  <si>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</si>
  <si>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</si>
  <si>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</si>
  <si>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</si>
  <si>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</si>
  <si>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</si>
  <si>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</si>
  <si>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</si>
  <si>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</si>
  <si>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</si>
  <si>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</si>
  <si>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</si>
  <si>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</si>
  <si>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</si>
  <si>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</si>
  <si>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</si>
  <si>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</si>
  <si>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</si>
  <si>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</si>
  <si>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</si>
  <si>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</si>
  <si>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</si>
  <si>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</si>
  <si>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</si>
  <si>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</si>
  <si>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</si>
  <si>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</si>
  <si>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</si>
  <si>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</si>
  <si>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</si>
  <si>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</si>
  <si>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</si>
  <si>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</si>
  <si>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</si>
  <si>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</si>
  <si>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</si>
  <si>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</si>
  <si>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Perkebunan</t>
  </si>
  <si>
    <t>Pisang segar</t>
  </si>
  <si>
    <t>kg</t>
  </si>
  <si>
    <t>Per Siklus</t>
  </si>
  <si>
    <t>Pembersihan lahan</t>
  </si>
  <si>
    <t>Pembuatan lubang tanam</t>
  </si>
  <si>
    <t>Ket : HOK = Hari Orang Kerja</t>
  </si>
  <si>
    <t>Penanaman</t>
  </si>
  <si>
    <t>Pemupukan</t>
  </si>
  <si>
    <t>Penyiangan</t>
  </si>
  <si>
    <t>Penjarangan anak</t>
  </si>
  <si>
    <t>Pengendalian hama penyakit</t>
  </si>
  <si>
    <t>Panen</t>
  </si>
  <si>
    <t>Usahatani pisang ambon seluas 1 Ha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</si>
  <si>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</si>
  <si>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</si>
  <si>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</si>
  <si>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</si>
  <si>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</si>
  <si>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</si>
  <si>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</si>
  <si>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Sewa lahan</t>
  </si>
  <si>
    <t>Ha/thn</t>
  </si>
  <si>
    <t>Total 3</t>
  </si>
  <si>
    <t>Mesin-mesin :</t>
  </si>
  <si>
    <t>-  Pompa air</t>
  </si>
  <si>
    <t>-  Parang</t>
  </si>
  <si>
    <t>-  Sabit</t>
  </si>
  <si>
    <t>-  Cangkul</t>
  </si>
  <si>
    <t>-  Selang air</t>
  </si>
  <si>
    <t>-  Gerobak dorong</t>
  </si>
  <si>
    <t>Total 5</t>
  </si>
  <si>
    <t>Unit</t>
  </si>
  <si>
    <t>Total 4</t>
  </si>
  <si>
    <t>Peralatan :</t>
  </si>
  <si>
    <t>Buah</t>
  </si>
  <si>
    <t>Rol</t>
  </si>
  <si>
    <t>Bibit anakan</t>
  </si>
  <si>
    <t>Pupuk urea</t>
  </si>
  <si>
    <t>Pupuk SP-36</t>
  </si>
  <si>
    <t>Pupuk KCL</t>
  </si>
  <si>
    <t>Pupuk kandang</t>
  </si>
  <si>
    <t>Tricoderma</t>
  </si>
  <si>
    <t>Bahan-bahan :</t>
  </si>
  <si>
    <t>Batang</t>
  </si>
  <si>
    <t>Gaji manajer *)</t>
  </si>
  <si>
    <t>*) Manajer dirangkap oleh pemilik usaha</t>
  </si>
  <si>
    <t>Rp/bln</t>
  </si>
  <si>
    <t>Rp/thn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</si>
  <si>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</si>
  <si>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</si>
  <si>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</si>
  <si>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</si>
  <si>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</si>
  <si>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</si>
  <si>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</si>
  <si>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</si>
  <si>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</si>
  <si>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</si>
  <si>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</si>
  <si>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</si>
  <si>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</si>
  <si>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</si>
  <si>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</si>
  <si>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</si>
  <si>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</si>
  <si>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Rata-rata penjualan/Siklus Produksi (6 bln)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</si>
</sst>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72">
    <xf numFmtId="0" fontId="0" fillId="0" borderId="0" xfId="0"/>
    <xf numFmtId="0" fontId="0" fillId="0" borderId="0" xfId="0" applyFont="1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0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Font="1" applyFill="1" applyBorder="1"/>
    <xf numFmtId="0" fontId="0" fillId="0" borderId="11" xfId="0" quotePrefix="1" applyFont="1" applyFill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0" xfId="0" applyFill="1" applyBorder="1"/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0" xfId="0" applyFont="1" applyBorder="1"/>
    <xf numFmtId="0" fontId="1" fillId="0" borderId="7" xfId="0" quotePrefix="1" applyFont="1" applyFill="1" applyBorder="1"/>
    <xf numFmtId="0" fontId="1" fillId="0" borderId="8" xfId="0" applyFont="1" applyBorder="1"/>
    <xf numFmtId="0" fontId="0" fillId="0" borderId="8" xfId="0" applyFont="1" applyBorder="1"/>
    <xf numFmtId="0" fontId="0" fillId="0" borderId="4" xfId="0" applyBorder="1" applyAlignment="1">
      <alignment horizontal="left"/>
    </xf>
    <xf numFmtId="0" fontId="0" fillId="0" borderId="0" xfId="0" quotePrefix="1" applyFill="1" applyBorder="1"/>
    <xf numFmtId="0" fontId="0" fillId="0" borderId="4" xfId="0" applyFill="1" applyBorder="1"/>
    <xf numFmtId="0" fontId="1" fillId="0" borderId="4" xfId="0" applyFont="1" applyBorder="1" applyAlignment="1">
      <alignment horizontal="center"/>
    </xf>
    <xf numFmtId="0" fontId="4" fillId="0" borderId="0" xfId="0" quotePrefix="1" applyFont="1" applyAlignment="1">
      <alignment horizontal="center"/>
    </xf>
    <xf numFmtId="0" fontId="6" fillId="2" borderId="18" xfId="0" applyFont="1" applyFill="1" applyBorder="1" applyAlignment="1">
      <alignment vertic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6" xfId="1" applyFont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11" xfId="1" applyFont="1" applyBorder="1"/>
    <xf numFmtId="41" fontId="0" fillId="0" borderId="2" xfId="1" applyFont="1" applyBorder="1"/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0" fillId="0" borderId="0" xfId="0" quotePrefix="1" applyFont="1"/>
    <xf numFmtId="0" fontId="0" fillId="0" borderId="0" xfId="0" quotePrefix="1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0" fontId="0" fillId="0" borderId="8" xfId="0" applyFill="1" applyBorder="1"/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0" fillId="0" borderId="0" xfId="0" applyNumberFormat="1" applyBorder="1"/>
    <xf numFmtId="0" fontId="3" fillId="0" borderId="4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5" xfId="1" applyFont="1" applyBorder="1" applyAlignment="1">
      <alignment vertical="center"/>
    </xf>
    <xf numFmtId="0" fontId="1" fillId="0" borderId="11" xfId="0" quotePrefix="1" applyFont="1" applyFill="1" applyBorder="1" applyAlignment="1">
      <alignment horizontal="center"/>
    </xf>
    <xf numFmtId="0" fontId="1" fillId="0" borderId="8" xfId="0" quotePrefix="1" applyFont="1" applyFill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1" fontId="8" fillId="0" borderId="3" xfId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0" borderId="3" xfId="0" applyFont="1" applyBorder="1" applyAlignment="1"/>
    <xf numFmtId="0" fontId="1" fillId="0" borderId="4" xfId="0" applyFont="1" applyBorder="1" applyAlignment="1"/>
    <xf numFmtId="0" fontId="0" fillId="0" borderId="2" xfId="0" quotePrefix="1" applyBorder="1"/>
    <xf numFmtId="0" fontId="0" fillId="0" borderId="2" xfId="0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12"/>
  <sheetViews>
    <sheetView workbookViewId="0">
      <selection activeCell="T16" sqref="T16"/>
    </sheetView>
  </sheetViews>
  <sheetFormatPr defaultRowHeight="15" x14ac:dyDescent="0.25"/>
  <cols>
    <col min="2" max="2" width="4.42578125" customWidth="1"/>
    <col min="3" max="3" width="20.85546875" customWidth="1"/>
    <col min="4" max="4" width="2.5703125" customWidth="1"/>
    <col min="5" max="8" width="9.140625" hidden="1" customWidth="1"/>
    <col min="9" max="9" width="17.28515625" customWidth="1"/>
    <col min="11" max="11" width="9.140625" hidden="1" customWidth="1"/>
    <col min="12" max="12" width="15.28515625" customWidth="1"/>
    <col min="13" max="13" width="9.140625" hidden="1" customWidth="1"/>
    <col min="14" max="14" width="12.85546875" customWidth="1"/>
    <col min="15" max="16" width="9.140625" hidden="1" customWidth="1"/>
    <col min="17" max="17" width="15" customWidth="1"/>
    <col min="18" max="18" width="14.5703125" customWidth="1"/>
    <col min="19" max="19" width="19" customWidth="1"/>
  </cols>
  <sheetData>
    <row r="1" spans="2:30" x14ac:dyDescent="0.25">
      <c r="B1" t="s">
        <v>15</v>
      </c>
    </row>
    <row r="2" spans="2:30" x14ac:dyDescent="0.25">
      <c r="B2" s="4" t="s">
        <v>0</v>
      </c>
      <c r="C2" s="4"/>
      <c r="D2" s="3" t="s">
        <v>13</v>
      </c>
    </row>
    <row r="3" spans="2:30" x14ac:dyDescent="0.25">
      <c r="B3" t="s">
        <v>1</v>
      </c>
      <c r="D3" s="76" t="s">
        <v>12</v>
      </c>
      <c r="I3" t="s">
        <v>169</v>
      </c>
    </row>
    <row r="4" spans="2:30" x14ac:dyDescent="0.25">
      <c r="B4" t="s">
        <v>2</v>
      </c>
      <c r="D4" s="76" t="s">
        <v>12</v>
      </c>
      <c r="I4" t="s">
        <v>182</v>
      </c>
    </row>
    <row r="6" spans="2:30" x14ac:dyDescent="0.25">
      <c r="B6" s="162" t="s">
        <v>235</v>
      </c>
      <c r="C6" s="162"/>
      <c r="D6" s="162"/>
      <c r="E6" s="162"/>
      <c r="F6" s="162"/>
      <c r="G6" s="162"/>
      <c r="H6" s="162"/>
      <c r="I6" s="162"/>
      <c r="J6" s="162"/>
      <c r="K6" s="162"/>
      <c r="L6" s="162"/>
      <c r="M6" s="162"/>
      <c r="N6" s="159" t="s">
        <v>3</v>
      </c>
      <c r="O6" s="161"/>
      <c r="P6" s="161"/>
      <c r="Q6" s="161"/>
      <c r="R6" s="161"/>
      <c r="S6" s="160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2:30" x14ac:dyDescent="0.25">
      <c r="B7" s="2" t="s">
        <v>4</v>
      </c>
      <c r="C7" s="162" t="s">
        <v>5</v>
      </c>
      <c r="D7" s="162"/>
      <c r="E7" s="162"/>
      <c r="F7" s="162"/>
      <c r="G7" s="162"/>
      <c r="H7" s="162"/>
      <c r="I7" s="95" t="s">
        <v>6</v>
      </c>
      <c r="J7" s="163" t="s">
        <v>7</v>
      </c>
      <c r="K7" s="163"/>
      <c r="L7" s="164" t="s">
        <v>8</v>
      </c>
      <c r="M7" s="165"/>
      <c r="N7" s="164" t="s">
        <v>172</v>
      </c>
      <c r="O7" s="166"/>
      <c r="P7" s="166"/>
      <c r="Q7" s="146" t="s">
        <v>9</v>
      </c>
      <c r="R7" s="147" t="s">
        <v>14</v>
      </c>
      <c r="S7" s="146" t="s">
        <v>10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2:30" x14ac:dyDescent="0.25">
      <c r="B8" s="2"/>
      <c r="C8" s="136"/>
      <c r="D8" s="137"/>
      <c r="E8" s="137"/>
      <c r="F8" s="137"/>
      <c r="G8" s="137"/>
      <c r="H8" s="137"/>
      <c r="I8" s="133"/>
      <c r="J8" s="115"/>
      <c r="K8" s="116"/>
      <c r="L8" s="133"/>
      <c r="M8" s="134"/>
      <c r="N8" s="133"/>
      <c r="O8" s="138"/>
      <c r="P8" s="138"/>
      <c r="Q8" s="139"/>
      <c r="R8" s="138"/>
      <c r="S8" s="139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2:30" x14ac:dyDescent="0.25">
      <c r="B9" s="2" t="s">
        <v>26</v>
      </c>
      <c r="C9" s="142" t="s">
        <v>170</v>
      </c>
      <c r="D9" s="143"/>
      <c r="E9" s="143"/>
      <c r="F9" s="143"/>
      <c r="G9" s="143"/>
      <c r="H9" s="143"/>
      <c r="I9" s="140">
        <v>30000</v>
      </c>
      <c r="J9" s="157" t="s">
        <v>171</v>
      </c>
      <c r="K9" s="158"/>
      <c r="L9" s="140">
        <v>1500</v>
      </c>
      <c r="M9" s="124"/>
      <c r="N9" s="141">
        <f>+L9*I9</f>
        <v>45000000</v>
      </c>
      <c r="O9" s="114"/>
      <c r="P9" s="114"/>
      <c r="Q9" s="95">
        <v>2</v>
      </c>
      <c r="R9" s="135" t="s">
        <v>183</v>
      </c>
      <c r="S9" s="145">
        <f>+N9*Q9</f>
        <v>90000000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2:30" x14ac:dyDescent="0.25">
      <c r="B10" s="2"/>
      <c r="C10" s="142"/>
      <c r="D10" s="143"/>
      <c r="E10" s="143"/>
      <c r="F10" s="143"/>
      <c r="G10" s="143"/>
      <c r="H10" s="143"/>
      <c r="I10" s="144"/>
      <c r="J10" s="157"/>
      <c r="K10" s="158"/>
      <c r="L10" s="159"/>
      <c r="M10" s="160"/>
      <c r="N10" s="159"/>
      <c r="O10" s="161"/>
      <c r="P10" s="161"/>
      <c r="Q10" s="139"/>
      <c r="R10" s="138"/>
      <c r="S10" s="11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2:30" x14ac:dyDescent="0.25">
      <c r="B11" s="142" t="s">
        <v>11</v>
      </c>
      <c r="C11" s="143"/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37"/>
      <c r="S11" s="145">
        <f>+S9</f>
        <v>90000000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2:30" x14ac:dyDescent="0.25"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 t="s">
        <v>13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</sheetData>
  <mergeCells count="10">
    <mergeCell ref="J9:K9"/>
    <mergeCell ref="J10:K10"/>
    <mergeCell ref="L10:M10"/>
    <mergeCell ref="N10:P10"/>
    <mergeCell ref="B6:M6"/>
    <mergeCell ref="C7:H7"/>
    <mergeCell ref="J7:K7"/>
    <mergeCell ref="L7:M7"/>
    <mergeCell ref="N7:P7"/>
    <mergeCell ref="N6:S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R16"/>
  <sheetViews>
    <sheetView workbookViewId="0">
      <selection activeCell="L9" sqref="L9"/>
    </sheetView>
  </sheetViews>
  <sheetFormatPr defaultRowHeight="15" x14ac:dyDescent="0.25"/>
  <cols>
    <col min="2" max="2" width="5.5703125" customWidth="1"/>
    <col min="3" max="3" width="27.28515625" customWidth="1"/>
    <col min="4" max="4" width="2.5703125" customWidth="1"/>
    <col min="5" max="6" width="9.140625" hidden="1" customWidth="1"/>
    <col min="7" max="7" width="15.140625" customWidth="1"/>
    <col min="8" max="8" width="18.42578125" customWidth="1"/>
  </cols>
  <sheetData>
    <row r="1" spans="2:18" x14ac:dyDescent="0.25">
      <c r="B1" s="1" t="s">
        <v>16</v>
      </c>
      <c r="C1" s="1"/>
      <c r="D1" s="1"/>
      <c r="E1" s="1"/>
      <c r="F1" s="1"/>
      <c r="G1" s="1"/>
      <c r="H1" s="1"/>
    </row>
    <row r="2" spans="2:18" x14ac:dyDescent="0.25">
      <c r="B2" s="4" t="s">
        <v>18</v>
      </c>
      <c r="C2" s="4"/>
      <c r="D2" s="103" t="s">
        <v>13</v>
      </c>
      <c r="E2" s="1"/>
      <c r="F2" s="1"/>
      <c r="G2" s="1"/>
      <c r="H2" s="1"/>
    </row>
    <row r="3" spans="2:18" x14ac:dyDescent="0.25">
      <c r="B3" s="1" t="s">
        <v>1</v>
      </c>
      <c r="C3" s="1"/>
      <c r="D3" s="104" t="s">
        <v>12</v>
      </c>
      <c r="G3" s="1" t="s">
        <v>169</v>
      </c>
      <c r="H3" s="1"/>
      <c r="I3" s="1"/>
      <c r="J3" s="1"/>
      <c r="Q3" s="1"/>
      <c r="R3" s="1"/>
    </row>
    <row r="4" spans="2:18" x14ac:dyDescent="0.25">
      <c r="B4" s="1" t="s">
        <v>2</v>
      </c>
      <c r="C4" s="1"/>
      <c r="D4" s="104" t="s">
        <v>12</v>
      </c>
      <c r="G4" s="1" t="s">
        <v>182</v>
      </c>
      <c r="H4" s="1"/>
      <c r="I4" s="1"/>
      <c r="J4" s="1"/>
      <c r="Q4" s="1"/>
      <c r="R4" s="1"/>
    </row>
    <row r="5" spans="2:18" x14ac:dyDescent="0.25">
      <c r="B5" s="1"/>
      <c r="C5" s="1"/>
      <c r="D5" s="1"/>
      <c r="E5" s="1"/>
      <c r="F5" s="1"/>
      <c r="G5" s="1"/>
      <c r="H5" s="1"/>
    </row>
    <row r="6" spans="2:18" x14ac:dyDescent="0.25">
      <c r="B6" s="105" t="s">
        <v>4</v>
      </c>
      <c r="C6" s="148" t="s">
        <v>19</v>
      </c>
      <c r="D6" s="149"/>
      <c r="F6" s="149"/>
      <c r="G6" s="106" t="s">
        <v>17</v>
      </c>
      <c r="H6" s="107" t="s">
        <v>7</v>
      </c>
    </row>
    <row r="7" spans="2:18" x14ac:dyDescent="0.25">
      <c r="B7" s="93" t="s">
        <v>26</v>
      </c>
      <c r="C7" s="81" t="s">
        <v>173</v>
      </c>
      <c r="D7" s="82"/>
      <c r="F7" s="82"/>
      <c r="G7" s="90">
        <v>10</v>
      </c>
      <c r="H7" s="150" t="s">
        <v>88</v>
      </c>
    </row>
    <row r="8" spans="2:18" x14ac:dyDescent="0.25">
      <c r="B8" s="94" t="s">
        <v>29</v>
      </c>
      <c r="C8" s="83" t="s">
        <v>174</v>
      </c>
      <c r="D8" s="84"/>
      <c r="F8" s="84"/>
      <c r="G8" s="91">
        <v>40</v>
      </c>
      <c r="H8" s="146" t="s">
        <v>88</v>
      </c>
    </row>
    <row r="9" spans="2:18" x14ac:dyDescent="0.25">
      <c r="B9" s="96" t="s">
        <v>31</v>
      </c>
      <c r="C9" s="85" t="s">
        <v>176</v>
      </c>
      <c r="D9" s="86"/>
      <c r="F9" s="86"/>
      <c r="G9" s="90">
        <v>40</v>
      </c>
      <c r="H9" s="150" t="s">
        <v>88</v>
      </c>
    </row>
    <row r="10" spans="2:18" x14ac:dyDescent="0.25">
      <c r="B10" s="94" t="s">
        <v>35</v>
      </c>
      <c r="C10" s="83" t="s">
        <v>177</v>
      </c>
      <c r="D10" s="84"/>
      <c r="F10" s="84"/>
      <c r="G10" s="91">
        <v>6</v>
      </c>
      <c r="H10" s="146" t="s">
        <v>88</v>
      </c>
    </row>
    <row r="11" spans="2:18" x14ac:dyDescent="0.25">
      <c r="B11" s="93" t="s">
        <v>36</v>
      </c>
      <c r="C11" s="85" t="s">
        <v>178</v>
      </c>
      <c r="D11" s="86"/>
      <c r="F11" s="86"/>
      <c r="G11" s="90">
        <v>24</v>
      </c>
      <c r="H11" s="150" t="s">
        <v>88</v>
      </c>
    </row>
    <row r="12" spans="2:18" x14ac:dyDescent="0.25">
      <c r="B12" s="97" t="s">
        <v>38</v>
      </c>
      <c r="C12" s="83" t="s">
        <v>179</v>
      </c>
      <c r="D12" s="84"/>
      <c r="F12" s="84"/>
      <c r="G12" s="91">
        <v>6</v>
      </c>
      <c r="H12" s="146" t="s">
        <v>88</v>
      </c>
    </row>
    <row r="13" spans="2:18" x14ac:dyDescent="0.25">
      <c r="B13" s="96" t="s">
        <v>40</v>
      </c>
      <c r="C13" s="85" t="s">
        <v>180</v>
      </c>
      <c r="D13" s="86"/>
      <c r="F13" s="86"/>
      <c r="G13" s="90">
        <v>6</v>
      </c>
      <c r="H13" s="150" t="s">
        <v>88</v>
      </c>
    </row>
    <row r="14" spans="2:18" x14ac:dyDescent="0.25">
      <c r="B14" s="98" t="s">
        <v>42</v>
      </c>
      <c r="C14" s="87" t="s">
        <v>181</v>
      </c>
      <c r="D14" s="88"/>
      <c r="F14" s="88"/>
      <c r="G14" s="92">
        <v>30</v>
      </c>
      <c r="H14" s="151" t="s">
        <v>88</v>
      </c>
    </row>
    <row r="15" spans="2:18" x14ac:dyDescent="0.25">
      <c r="B15" s="99"/>
      <c r="C15" s="100" t="s">
        <v>11</v>
      </c>
      <c r="D15" s="89"/>
      <c r="F15" s="89"/>
      <c r="G15" s="101">
        <f>SUM(G7:G14)</f>
        <v>162</v>
      </c>
      <c r="H15" s="152" t="s">
        <v>88</v>
      </c>
    </row>
    <row r="16" spans="2:18" x14ac:dyDescent="0.25">
      <c r="B16" t="s">
        <v>175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G40"/>
  <sheetViews>
    <sheetView topLeftCell="A4" workbookViewId="0">
      <selection activeCell="N18" sqref="N18"/>
    </sheetView>
  </sheetViews>
  <sheetFormatPr defaultRowHeight="15" x14ac:dyDescent="0.25"/>
  <cols>
    <col min="2" max="2" width="5.5703125" customWidth="1"/>
    <col min="3" max="3" width="4.5703125" customWidth="1"/>
    <col min="4" max="4" width="26.42578125" customWidth="1"/>
    <col min="5" max="5" width="2.7109375" customWidth="1"/>
    <col min="6" max="6" width="14.85546875" customWidth="1"/>
    <col min="7" max="7" width="18.28515625" customWidth="1"/>
  </cols>
  <sheetData>
    <row r="2" spans="2:7" ht="15.75" x14ac:dyDescent="0.25">
      <c r="B2" s="5" t="s">
        <v>20</v>
      </c>
      <c r="C2" s="5"/>
      <c r="D2" s="5"/>
      <c r="E2" s="5"/>
    </row>
    <row r="3" spans="2:7" ht="15.75" x14ac:dyDescent="0.25">
      <c r="B3" s="6" t="s">
        <v>21</v>
      </c>
      <c r="C3" s="6"/>
      <c r="D3" s="6"/>
      <c r="E3" s="7" t="s">
        <v>13</v>
      </c>
    </row>
    <row r="4" spans="2:7" ht="15.75" x14ac:dyDescent="0.25">
      <c r="B4" s="6" t="s">
        <v>1</v>
      </c>
      <c r="C4" s="6"/>
      <c r="D4" s="6"/>
      <c r="E4" s="67" t="s">
        <v>12</v>
      </c>
      <c r="F4" t="s">
        <v>169</v>
      </c>
    </row>
    <row r="5" spans="2:7" ht="15.75" x14ac:dyDescent="0.25">
      <c r="B5" s="6" t="s">
        <v>2</v>
      </c>
      <c r="C5" s="6"/>
      <c r="D5" s="6"/>
      <c r="E5" s="67" t="s">
        <v>12</v>
      </c>
      <c r="F5" t="s">
        <v>182</v>
      </c>
    </row>
    <row r="7" spans="2:7" ht="15.75" x14ac:dyDescent="0.25">
      <c r="B7" s="29" t="s">
        <v>22</v>
      </c>
      <c r="C7" s="153" t="s">
        <v>23</v>
      </c>
      <c r="D7" s="154"/>
      <c r="E7" s="154"/>
      <c r="F7" s="32" t="s">
        <v>24</v>
      </c>
      <c r="G7" s="32" t="s">
        <v>25</v>
      </c>
    </row>
    <row r="8" spans="2:7" x14ac:dyDescent="0.25">
      <c r="B8" s="12" t="s">
        <v>26</v>
      </c>
      <c r="C8" s="15" t="s">
        <v>27</v>
      </c>
      <c r="D8" s="16"/>
      <c r="E8" s="16"/>
      <c r="F8" s="12">
        <v>5</v>
      </c>
      <c r="G8" s="27" t="s">
        <v>28</v>
      </c>
    </row>
    <row r="9" spans="2:7" x14ac:dyDescent="0.25">
      <c r="B9" s="28" t="s">
        <v>29</v>
      </c>
      <c r="C9" s="24" t="s">
        <v>32</v>
      </c>
      <c r="D9" s="25"/>
      <c r="E9" s="25"/>
      <c r="F9" s="21">
        <v>12</v>
      </c>
      <c r="G9" s="11" t="s">
        <v>30</v>
      </c>
    </row>
    <row r="10" spans="2:7" x14ac:dyDescent="0.25">
      <c r="B10" s="22" t="s">
        <v>31</v>
      </c>
      <c r="C10" s="18" t="s">
        <v>33</v>
      </c>
      <c r="D10" s="19"/>
      <c r="E10" s="19"/>
      <c r="F10" s="13">
        <v>30</v>
      </c>
      <c r="G10" s="23" t="s">
        <v>34</v>
      </c>
    </row>
    <row r="11" spans="2:7" x14ac:dyDescent="0.25">
      <c r="B11" s="28" t="s">
        <v>35</v>
      </c>
      <c r="C11" s="24" t="s">
        <v>185</v>
      </c>
      <c r="D11" s="25"/>
      <c r="E11" s="25"/>
      <c r="F11" s="69">
        <v>6</v>
      </c>
      <c r="G11" s="11" t="s">
        <v>30</v>
      </c>
    </row>
    <row r="12" spans="2:7" x14ac:dyDescent="0.25">
      <c r="B12" s="28" t="s">
        <v>36</v>
      </c>
      <c r="C12" s="24" t="s">
        <v>184</v>
      </c>
      <c r="D12" s="25"/>
      <c r="E12" s="25"/>
      <c r="F12" s="21">
        <v>2</v>
      </c>
      <c r="G12" s="11" t="s">
        <v>37</v>
      </c>
    </row>
    <row r="13" spans="2:7" x14ac:dyDescent="0.25">
      <c r="B13" s="71" t="s">
        <v>38</v>
      </c>
      <c r="C13" s="15" t="s">
        <v>186</v>
      </c>
      <c r="D13" s="16"/>
      <c r="E13" s="16"/>
      <c r="F13" s="12"/>
      <c r="G13" s="12"/>
    </row>
    <row r="14" spans="2:7" x14ac:dyDescent="0.25">
      <c r="B14" s="13"/>
      <c r="C14" s="32" t="s">
        <v>4</v>
      </c>
      <c r="D14" s="167" t="s">
        <v>39</v>
      </c>
      <c r="E14" s="168"/>
      <c r="F14" s="32" t="s">
        <v>11</v>
      </c>
      <c r="G14" s="32" t="s">
        <v>7</v>
      </c>
    </row>
    <row r="15" spans="2:7" x14ac:dyDescent="0.25">
      <c r="B15" s="13"/>
      <c r="C15" s="28" t="s">
        <v>26</v>
      </c>
      <c r="D15" s="25" t="s">
        <v>170</v>
      </c>
      <c r="E15" s="25"/>
      <c r="F15" s="70">
        <v>30000</v>
      </c>
      <c r="G15" s="11" t="s">
        <v>187</v>
      </c>
    </row>
    <row r="16" spans="2:7" x14ac:dyDescent="0.25">
      <c r="B16" s="14"/>
      <c r="C16" s="155" t="s">
        <v>13</v>
      </c>
      <c r="D16" s="118"/>
      <c r="E16" s="118"/>
      <c r="F16" s="80" t="s">
        <v>13</v>
      </c>
      <c r="G16" s="156" t="s">
        <v>13</v>
      </c>
    </row>
    <row r="17" spans="2:7" x14ac:dyDescent="0.25">
      <c r="B17" s="13" t="s">
        <v>40</v>
      </c>
      <c r="C17" s="18" t="s">
        <v>41</v>
      </c>
      <c r="D17" s="19"/>
      <c r="E17" s="19"/>
      <c r="F17" s="13"/>
      <c r="G17" s="13"/>
    </row>
    <row r="18" spans="2:7" x14ac:dyDescent="0.25">
      <c r="B18" s="13"/>
      <c r="C18" s="32" t="s">
        <v>4</v>
      </c>
      <c r="D18" s="168" t="s">
        <v>39</v>
      </c>
      <c r="E18" s="168"/>
      <c r="F18" s="32" t="s">
        <v>8</v>
      </c>
      <c r="G18" s="32" t="s">
        <v>7</v>
      </c>
    </row>
    <row r="19" spans="2:7" x14ac:dyDescent="0.25">
      <c r="B19" s="13"/>
      <c r="C19" s="71" t="s">
        <v>26</v>
      </c>
      <c r="D19" s="16" t="s">
        <v>170</v>
      </c>
      <c r="E19" s="16"/>
      <c r="F19" s="72">
        <f>+'Tabel Lampiran 1'!L9</f>
        <v>1500</v>
      </c>
      <c r="G19" s="23" t="s">
        <v>188</v>
      </c>
    </row>
    <row r="20" spans="2:7" x14ac:dyDescent="0.25">
      <c r="B20" s="13"/>
      <c r="C20" s="21"/>
      <c r="D20" s="25"/>
      <c r="E20" s="25"/>
      <c r="F20" s="21"/>
      <c r="G20" s="21"/>
    </row>
    <row r="21" spans="2:7" x14ac:dyDescent="0.25">
      <c r="B21" s="12" t="s">
        <v>42</v>
      </c>
      <c r="C21" s="18" t="s">
        <v>43</v>
      </c>
      <c r="D21" s="19"/>
      <c r="E21" s="19"/>
      <c r="F21" s="13"/>
      <c r="G21" s="13"/>
    </row>
    <row r="22" spans="2:7" x14ac:dyDescent="0.25">
      <c r="B22" s="13"/>
      <c r="C22" s="24" t="s">
        <v>44</v>
      </c>
      <c r="D22" s="25" t="s">
        <v>45</v>
      </c>
      <c r="E22" s="25"/>
      <c r="F22" s="21">
        <v>70</v>
      </c>
      <c r="G22" s="11" t="s">
        <v>50</v>
      </c>
    </row>
    <row r="23" spans="2:7" x14ac:dyDescent="0.25">
      <c r="B23" s="13"/>
      <c r="C23" s="18" t="s">
        <v>48</v>
      </c>
      <c r="D23" s="19" t="s">
        <v>46</v>
      </c>
      <c r="E23" s="19"/>
      <c r="F23" s="13">
        <v>80</v>
      </c>
      <c r="G23" s="11" t="s">
        <v>50</v>
      </c>
    </row>
    <row r="24" spans="2:7" x14ac:dyDescent="0.25">
      <c r="B24" s="14"/>
      <c r="C24" s="24" t="s">
        <v>49</v>
      </c>
      <c r="D24" s="25" t="s">
        <v>47</v>
      </c>
      <c r="E24" s="25"/>
      <c r="F24" s="21">
        <v>90</v>
      </c>
      <c r="G24" s="11" t="s">
        <v>50</v>
      </c>
    </row>
    <row r="25" spans="2:7" x14ac:dyDescent="0.25">
      <c r="B25" s="22" t="s">
        <v>51</v>
      </c>
      <c r="C25" s="18" t="s">
        <v>52</v>
      </c>
      <c r="D25" s="19"/>
      <c r="E25" s="19"/>
      <c r="F25" s="13">
        <v>10</v>
      </c>
      <c r="G25" s="11" t="s">
        <v>189</v>
      </c>
    </row>
    <row r="26" spans="2:7" x14ac:dyDescent="0.25">
      <c r="B26" s="28" t="s">
        <v>53</v>
      </c>
      <c r="C26" s="24" t="s">
        <v>54</v>
      </c>
      <c r="D26" s="25"/>
      <c r="E26" s="25"/>
      <c r="F26" s="21">
        <v>10</v>
      </c>
      <c r="G26" s="11" t="s">
        <v>189</v>
      </c>
    </row>
    <row r="27" spans="2:7" x14ac:dyDescent="0.25">
      <c r="B27" s="28" t="s">
        <v>55</v>
      </c>
      <c r="C27" s="24" t="s">
        <v>56</v>
      </c>
      <c r="D27" s="25"/>
      <c r="E27" s="25"/>
      <c r="F27" s="21"/>
      <c r="G27" s="11"/>
    </row>
    <row r="28" spans="2:7" x14ac:dyDescent="0.25">
      <c r="B28" s="13"/>
      <c r="C28" s="18" t="s">
        <v>44</v>
      </c>
      <c r="D28" s="19" t="s">
        <v>57</v>
      </c>
      <c r="E28" s="19"/>
      <c r="F28" s="13">
        <v>70</v>
      </c>
      <c r="G28" s="11" t="s">
        <v>50</v>
      </c>
    </row>
    <row r="29" spans="2:7" x14ac:dyDescent="0.25">
      <c r="B29" s="21"/>
      <c r="C29" s="24" t="s">
        <v>48</v>
      </c>
      <c r="D29" s="25" t="s">
        <v>58</v>
      </c>
      <c r="E29" s="25"/>
      <c r="F29" s="21">
        <v>30</v>
      </c>
      <c r="G29" s="11" t="s">
        <v>50</v>
      </c>
    </row>
    <row r="30" spans="2:7" x14ac:dyDescent="0.25">
      <c r="B30" s="22" t="s">
        <v>59</v>
      </c>
      <c r="C30" s="18" t="s">
        <v>60</v>
      </c>
      <c r="D30" s="19"/>
      <c r="E30" s="19"/>
      <c r="F30" s="13"/>
      <c r="G30" s="23"/>
    </row>
    <row r="31" spans="2:7" x14ac:dyDescent="0.25">
      <c r="B31" s="21"/>
      <c r="C31" s="24" t="s">
        <v>44</v>
      </c>
      <c r="D31" s="25" t="s">
        <v>57</v>
      </c>
      <c r="E31" s="25"/>
      <c r="F31" s="21">
        <v>70</v>
      </c>
      <c r="G31" s="11" t="s">
        <v>50</v>
      </c>
    </row>
    <row r="32" spans="2:7" x14ac:dyDescent="0.25">
      <c r="B32" s="21"/>
      <c r="C32" s="24" t="s">
        <v>48</v>
      </c>
      <c r="D32" s="25" t="s">
        <v>58</v>
      </c>
      <c r="E32" s="25"/>
      <c r="F32" s="21">
        <v>30</v>
      </c>
      <c r="G32" s="11" t="s">
        <v>50</v>
      </c>
    </row>
    <row r="33" spans="2:7" x14ac:dyDescent="0.25">
      <c r="B33" s="22" t="s">
        <v>61</v>
      </c>
      <c r="C33" s="18" t="s">
        <v>62</v>
      </c>
      <c r="D33" s="19"/>
      <c r="E33" s="19"/>
      <c r="F33" s="13">
        <v>5</v>
      </c>
      <c r="G33" s="23" t="s">
        <v>28</v>
      </c>
    </row>
    <row r="34" spans="2:7" x14ac:dyDescent="0.25">
      <c r="B34" s="28" t="s">
        <v>63</v>
      </c>
      <c r="C34" s="24" t="s">
        <v>64</v>
      </c>
      <c r="D34" s="25"/>
      <c r="E34" s="25"/>
      <c r="F34" s="21">
        <v>5</v>
      </c>
      <c r="G34" s="11" t="s">
        <v>28</v>
      </c>
    </row>
    <row r="35" spans="2:7" x14ac:dyDescent="0.25">
      <c r="B35" s="19"/>
      <c r="C35" s="19"/>
      <c r="D35" s="19"/>
      <c r="E35" s="19"/>
      <c r="F35" s="19"/>
      <c r="G35" s="19"/>
    </row>
    <row r="36" spans="2:7" x14ac:dyDescent="0.25">
      <c r="B36" s="19"/>
      <c r="C36" s="19"/>
      <c r="D36" s="19"/>
      <c r="E36" s="19"/>
      <c r="F36" s="19"/>
      <c r="G36" s="19"/>
    </row>
    <row r="37" spans="2:7" x14ac:dyDescent="0.25">
      <c r="B37" s="19"/>
      <c r="C37" s="19"/>
      <c r="D37" s="19"/>
      <c r="E37" s="19"/>
      <c r="F37" s="19"/>
      <c r="G37" s="19"/>
    </row>
    <row r="38" spans="2:7" x14ac:dyDescent="0.25">
      <c r="B38" s="19"/>
      <c r="C38" s="19"/>
      <c r="D38" s="19"/>
      <c r="E38" s="19"/>
      <c r="F38" s="19"/>
      <c r="G38" s="19"/>
    </row>
    <row r="39" spans="2:7" x14ac:dyDescent="0.25">
      <c r="B39" s="19"/>
      <c r="C39" s="19"/>
      <c r="D39" s="19"/>
      <c r="E39" s="19"/>
      <c r="F39" s="19"/>
      <c r="G39" s="19"/>
    </row>
    <row r="40" spans="2:7" x14ac:dyDescent="0.25">
      <c r="B40" s="19"/>
      <c r="C40" s="19"/>
      <c r="D40" s="19"/>
      <c r="E40" s="19"/>
      <c r="F40" s="19"/>
      <c r="G40" s="19"/>
    </row>
  </sheetData>
  <mergeCells count="2">
    <mergeCell ref="D14:E14"/>
    <mergeCell ref="D18:E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8"/>
  <sheetViews>
    <sheetView topLeftCell="A13" workbookViewId="0">
      <selection activeCell="G28" sqref="G28"/>
    </sheetView>
  </sheetViews>
  <sheetFormatPr defaultRowHeight="15" x14ac:dyDescent="0.25"/>
  <cols>
    <col min="2" max="2" width="5.140625" customWidth="1"/>
    <col min="3" max="3" width="23.42578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79</v>
      </c>
    </row>
    <row r="3" spans="2:10" x14ac:dyDescent="0.25">
      <c r="B3" s="4" t="s">
        <v>65</v>
      </c>
      <c r="C3" s="4"/>
      <c r="D3" s="4"/>
      <c r="E3" s="33"/>
    </row>
    <row r="4" spans="2:10" x14ac:dyDescent="0.25">
      <c r="B4" s="4" t="s">
        <v>1</v>
      </c>
      <c r="C4" s="4"/>
      <c r="D4" s="39" t="s">
        <v>12</v>
      </c>
      <c r="E4" t="s">
        <v>169</v>
      </c>
    </row>
    <row r="5" spans="2:10" x14ac:dyDescent="0.25">
      <c r="B5" s="4" t="s">
        <v>2</v>
      </c>
      <c r="C5" s="4"/>
      <c r="D5" s="39" t="s">
        <v>12</v>
      </c>
      <c r="E5" t="s">
        <v>182</v>
      </c>
    </row>
    <row r="7" spans="2:10" x14ac:dyDescent="0.25">
      <c r="B7" s="40" t="s">
        <v>22</v>
      </c>
      <c r="C7" s="169" t="s">
        <v>23</v>
      </c>
      <c r="D7" s="170"/>
      <c r="E7" s="42" t="s">
        <v>66</v>
      </c>
      <c r="F7" s="42" t="s">
        <v>25</v>
      </c>
      <c r="G7" s="42" t="s">
        <v>67</v>
      </c>
      <c r="H7" s="42" t="s">
        <v>24</v>
      </c>
      <c r="I7" s="42" t="s">
        <v>68</v>
      </c>
      <c r="J7" s="43" t="s">
        <v>110</v>
      </c>
    </row>
    <row r="8" spans="2:10" x14ac:dyDescent="0.25">
      <c r="B8" s="44"/>
      <c r="C8" s="45"/>
      <c r="D8" s="46"/>
      <c r="E8" s="44"/>
      <c r="F8" s="44"/>
      <c r="G8" s="47" t="s">
        <v>25</v>
      </c>
      <c r="H8" s="47" t="s">
        <v>112</v>
      </c>
      <c r="I8" s="48" t="s">
        <v>69</v>
      </c>
      <c r="J8" s="47" t="s">
        <v>111</v>
      </c>
    </row>
    <row r="9" spans="2:10" x14ac:dyDescent="0.25">
      <c r="B9" s="35" t="s">
        <v>26</v>
      </c>
      <c r="C9" s="24" t="s">
        <v>70</v>
      </c>
      <c r="D9" s="25"/>
      <c r="E9" s="11" t="s">
        <v>183</v>
      </c>
      <c r="F9" s="11" t="s">
        <v>71</v>
      </c>
      <c r="G9" s="11" t="s">
        <v>183</v>
      </c>
      <c r="H9" s="74">
        <v>0</v>
      </c>
      <c r="I9" s="11" t="s">
        <v>183</v>
      </c>
      <c r="J9" s="74">
        <v>0</v>
      </c>
    </row>
    <row r="10" spans="2:10" x14ac:dyDescent="0.25">
      <c r="B10" s="36" t="s">
        <v>29</v>
      </c>
      <c r="C10" s="18" t="s">
        <v>190</v>
      </c>
      <c r="D10" s="19"/>
      <c r="E10" s="21">
        <v>1</v>
      </c>
      <c r="F10" s="11" t="s">
        <v>191</v>
      </c>
      <c r="G10" s="70">
        <v>10000000</v>
      </c>
      <c r="H10" s="73">
        <f>+E10*G10</f>
        <v>10000000</v>
      </c>
      <c r="I10" s="11" t="s">
        <v>183</v>
      </c>
      <c r="J10" s="74">
        <v>0</v>
      </c>
    </row>
    <row r="11" spans="2:10" x14ac:dyDescent="0.25">
      <c r="B11" s="35" t="s">
        <v>31</v>
      </c>
      <c r="C11" s="24" t="s">
        <v>73</v>
      </c>
      <c r="D11" s="25"/>
      <c r="E11" s="21"/>
      <c r="F11" s="21"/>
      <c r="G11" s="21"/>
      <c r="H11" s="21"/>
      <c r="I11" s="21"/>
      <c r="J11" s="21"/>
    </row>
    <row r="12" spans="2:10" x14ac:dyDescent="0.25">
      <c r="B12" s="18"/>
      <c r="C12" s="36" t="s">
        <v>74</v>
      </c>
      <c r="D12" s="37"/>
      <c r="E12" s="21">
        <v>100</v>
      </c>
      <c r="F12" s="11" t="s">
        <v>72</v>
      </c>
      <c r="G12" s="70">
        <v>200000</v>
      </c>
      <c r="H12" s="73">
        <f>+E12*G12</f>
        <v>20000000</v>
      </c>
      <c r="I12" s="21">
        <v>15</v>
      </c>
      <c r="J12" s="70">
        <f>+H12/I12</f>
        <v>1333333.3333333333</v>
      </c>
    </row>
    <row r="13" spans="2:10" x14ac:dyDescent="0.25">
      <c r="B13" s="24"/>
      <c r="C13" s="35" t="s">
        <v>75</v>
      </c>
      <c r="D13" s="38"/>
      <c r="E13" s="11" t="s">
        <v>183</v>
      </c>
      <c r="F13" s="11" t="s">
        <v>183</v>
      </c>
      <c r="G13" s="11" t="s">
        <v>183</v>
      </c>
      <c r="H13" s="11" t="s">
        <v>183</v>
      </c>
      <c r="I13" s="11" t="s">
        <v>183</v>
      </c>
      <c r="J13" s="11" t="s">
        <v>183</v>
      </c>
    </row>
    <row r="14" spans="2:10" x14ac:dyDescent="0.25">
      <c r="B14" s="18"/>
      <c r="C14" s="36" t="s">
        <v>76</v>
      </c>
      <c r="D14" s="37"/>
      <c r="E14" s="11" t="s">
        <v>183</v>
      </c>
      <c r="F14" s="11" t="s">
        <v>183</v>
      </c>
      <c r="G14" s="11" t="s">
        <v>183</v>
      </c>
      <c r="H14" s="11" t="s">
        <v>183</v>
      </c>
      <c r="I14" s="11" t="s">
        <v>183</v>
      </c>
      <c r="J14" s="11" t="s">
        <v>183</v>
      </c>
    </row>
    <row r="15" spans="2:10" x14ac:dyDescent="0.25">
      <c r="B15" s="24"/>
      <c r="C15" s="35" t="s">
        <v>192</v>
      </c>
      <c r="D15" s="38"/>
      <c r="E15" s="21"/>
      <c r="F15" s="11" t="s">
        <v>13</v>
      </c>
      <c r="G15" s="21"/>
      <c r="H15" s="70">
        <f>SUM(H9:H14)</f>
        <v>30000000</v>
      </c>
      <c r="I15" s="21"/>
      <c r="J15" s="70">
        <f>SUM(J9:J14)</f>
        <v>1333333.3333333333</v>
      </c>
    </row>
    <row r="16" spans="2:10" x14ac:dyDescent="0.25">
      <c r="B16" s="35" t="s">
        <v>35</v>
      </c>
      <c r="C16" s="24" t="s">
        <v>193</v>
      </c>
      <c r="D16" s="25"/>
      <c r="E16" s="21"/>
      <c r="F16" s="11"/>
      <c r="G16" s="21"/>
      <c r="H16" s="21"/>
      <c r="I16" s="21"/>
      <c r="J16" s="21"/>
    </row>
    <row r="17" spans="2:10" x14ac:dyDescent="0.25">
      <c r="B17" s="28"/>
      <c r="C17" s="35" t="s">
        <v>194</v>
      </c>
      <c r="D17" s="26"/>
      <c r="E17" s="12">
        <v>1</v>
      </c>
      <c r="F17" s="11" t="s">
        <v>201</v>
      </c>
      <c r="G17" s="70">
        <v>2500000</v>
      </c>
      <c r="H17" s="73">
        <f>+E17*G17</f>
        <v>2500000</v>
      </c>
      <c r="I17" s="21">
        <v>5</v>
      </c>
      <c r="J17" s="70">
        <f>+H17/I17</f>
        <v>500000</v>
      </c>
    </row>
    <row r="18" spans="2:10" x14ac:dyDescent="0.25">
      <c r="B18" s="35"/>
      <c r="C18" s="35" t="s">
        <v>202</v>
      </c>
      <c r="D18" s="26"/>
      <c r="E18" s="12"/>
      <c r="F18" s="11"/>
      <c r="G18" s="70"/>
      <c r="H18" s="73">
        <f>+H17</f>
        <v>2500000</v>
      </c>
      <c r="I18" s="21"/>
      <c r="J18" s="73">
        <f>+J17</f>
        <v>500000</v>
      </c>
    </row>
    <row r="19" spans="2:10" x14ac:dyDescent="0.25">
      <c r="B19" s="35" t="s">
        <v>36</v>
      </c>
      <c r="C19" s="24" t="s">
        <v>203</v>
      </c>
      <c r="D19" s="26"/>
      <c r="E19" s="12" t="s">
        <v>13</v>
      </c>
      <c r="F19" s="11" t="s">
        <v>13</v>
      </c>
      <c r="G19" s="21"/>
      <c r="H19" s="21"/>
      <c r="I19" s="21"/>
      <c r="J19" s="21"/>
    </row>
    <row r="20" spans="2:10" x14ac:dyDescent="0.25">
      <c r="B20" s="35"/>
      <c r="C20" s="35" t="s">
        <v>195</v>
      </c>
      <c r="D20" s="26"/>
      <c r="E20" s="12">
        <v>2</v>
      </c>
      <c r="F20" s="11" t="s">
        <v>204</v>
      </c>
      <c r="G20" s="70">
        <v>100000</v>
      </c>
      <c r="H20" s="73">
        <f t="shared" ref="H20:H24" si="0">+E20*G20</f>
        <v>200000</v>
      </c>
      <c r="I20" s="21">
        <v>2</v>
      </c>
      <c r="J20" s="70">
        <f t="shared" ref="J20:J24" si="1">+H20/I20</f>
        <v>100000</v>
      </c>
    </row>
    <row r="21" spans="2:10" x14ac:dyDescent="0.25">
      <c r="B21" s="35"/>
      <c r="C21" s="35" t="s">
        <v>196</v>
      </c>
      <c r="D21" s="26"/>
      <c r="E21" s="12">
        <v>2</v>
      </c>
      <c r="F21" s="11" t="s">
        <v>204</v>
      </c>
      <c r="G21" s="70">
        <v>100000</v>
      </c>
      <c r="H21" s="73">
        <f t="shared" si="0"/>
        <v>200000</v>
      </c>
      <c r="I21" s="21">
        <v>2</v>
      </c>
      <c r="J21" s="70">
        <f t="shared" si="1"/>
        <v>100000</v>
      </c>
    </row>
    <row r="22" spans="2:10" x14ac:dyDescent="0.25">
      <c r="B22" s="35"/>
      <c r="C22" s="35" t="s">
        <v>197</v>
      </c>
      <c r="D22" s="26"/>
      <c r="E22" s="12">
        <v>2</v>
      </c>
      <c r="F22" s="11" t="s">
        <v>204</v>
      </c>
      <c r="G22" s="70">
        <v>150000</v>
      </c>
      <c r="H22" s="73">
        <f t="shared" si="0"/>
        <v>300000</v>
      </c>
      <c r="I22" s="21">
        <v>2</v>
      </c>
      <c r="J22" s="70">
        <f t="shared" si="1"/>
        <v>150000</v>
      </c>
    </row>
    <row r="23" spans="2:10" x14ac:dyDescent="0.25">
      <c r="B23" s="35"/>
      <c r="C23" s="35" t="s">
        <v>198</v>
      </c>
      <c r="D23" s="26"/>
      <c r="E23" s="12">
        <v>1</v>
      </c>
      <c r="F23" s="11" t="s">
        <v>205</v>
      </c>
      <c r="G23" s="70">
        <v>300000</v>
      </c>
      <c r="H23" s="73">
        <f t="shared" si="0"/>
        <v>300000</v>
      </c>
      <c r="I23" s="21">
        <v>2</v>
      </c>
      <c r="J23" s="70">
        <f t="shared" si="1"/>
        <v>150000</v>
      </c>
    </row>
    <row r="24" spans="2:10" x14ac:dyDescent="0.25">
      <c r="B24" s="35"/>
      <c r="C24" s="35" t="s">
        <v>199</v>
      </c>
      <c r="D24" s="26"/>
      <c r="E24" s="12">
        <v>1</v>
      </c>
      <c r="F24" s="11" t="s">
        <v>204</v>
      </c>
      <c r="G24" s="70">
        <v>500000</v>
      </c>
      <c r="H24" s="73">
        <f t="shared" si="0"/>
        <v>500000</v>
      </c>
      <c r="I24" s="21">
        <v>4</v>
      </c>
      <c r="J24" s="70">
        <f t="shared" si="1"/>
        <v>125000</v>
      </c>
    </row>
    <row r="25" spans="2:10" x14ac:dyDescent="0.25">
      <c r="B25" s="36"/>
      <c r="C25" s="36" t="s">
        <v>200</v>
      </c>
      <c r="D25" s="19"/>
      <c r="E25" s="12"/>
      <c r="F25" s="11"/>
      <c r="G25" s="21"/>
      <c r="H25" s="73">
        <f>SUM(H20:H24)</f>
        <v>1500000</v>
      </c>
      <c r="I25" s="21"/>
      <c r="J25" s="73">
        <f>SUM(J20:J24)</f>
        <v>625000</v>
      </c>
    </row>
    <row r="26" spans="2:10" x14ac:dyDescent="0.25">
      <c r="B26" s="35" t="s">
        <v>38</v>
      </c>
      <c r="C26" s="24" t="s">
        <v>77</v>
      </c>
      <c r="D26" s="25"/>
      <c r="E26" s="11" t="s">
        <v>183</v>
      </c>
      <c r="F26" s="11" t="s">
        <v>183</v>
      </c>
      <c r="G26" s="11" t="s">
        <v>183</v>
      </c>
      <c r="H26" s="11" t="s">
        <v>183</v>
      </c>
      <c r="I26" s="11" t="s">
        <v>183</v>
      </c>
      <c r="J26" s="11" t="s">
        <v>183</v>
      </c>
    </row>
    <row r="27" spans="2:10" x14ac:dyDescent="0.25">
      <c r="B27" s="36" t="s">
        <v>40</v>
      </c>
      <c r="C27" s="18" t="s">
        <v>78</v>
      </c>
      <c r="D27" s="19"/>
      <c r="E27" s="13">
        <v>1</v>
      </c>
      <c r="F27" s="11" t="s">
        <v>201</v>
      </c>
      <c r="G27" s="70">
        <v>14000000</v>
      </c>
      <c r="H27" s="73">
        <f t="shared" ref="H27" si="2">+E27*G27</f>
        <v>14000000</v>
      </c>
      <c r="I27" s="21">
        <v>5</v>
      </c>
      <c r="J27" s="70">
        <f t="shared" ref="J27" si="3">+H27/I27</f>
        <v>2800000</v>
      </c>
    </row>
    <row r="28" spans="2:10" x14ac:dyDescent="0.25">
      <c r="B28" s="24"/>
      <c r="C28" s="24" t="s">
        <v>11</v>
      </c>
      <c r="D28" s="25"/>
      <c r="E28" s="21"/>
      <c r="F28" s="21"/>
      <c r="G28" s="21"/>
      <c r="H28" s="73">
        <f>+H27+H25+H18+H15+H10+H9</f>
        <v>58000000</v>
      </c>
      <c r="I28" s="21"/>
      <c r="J28" s="73">
        <f>+J27+J25+J18+J15+J10+J9</f>
        <v>5258333.333333333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K43"/>
  <sheetViews>
    <sheetView topLeftCell="A4" workbookViewId="0">
      <selection activeCell="H12" sqref="H12"/>
    </sheetView>
  </sheetViews>
  <sheetFormatPr defaultRowHeight="15" x14ac:dyDescent="0.25"/>
  <cols>
    <col min="2" max="2" width="5.140625" customWidth="1"/>
    <col min="3" max="3" width="3.85546875" customWidth="1"/>
    <col min="4" max="4" width="31.28515625" customWidth="1"/>
    <col min="5" max="5" width="2.28515625" customWidth="1"/>
    <col min="6" max="6" width="12.28515625" customWidth="1"/>
    <col min="7" max="7" width="10.140625" customWidth="1"/>
    <col min="8" max="8" width="13.42578125" customWidth="1"/>
    <col min="9" max="9" width="15.5703125" customWidth="1"/>
    <col min="10" max="10" width="16" customWidth="1"/>
    <col min="11" max="11" width="16.140625" customWidth="1"/>
  </cols>
  <sheetData>
    <row r="2" spans="2:11" x14ac:dyDescent="0.25">
      <c r="B2" t="s">
        <v>107</v>
      </c>
    </row>
    <row r="3" spans="2:11" x14ac:dyDescent="0.25">
      <c r="B3" s="4" t="s">
        <v>80</v>
      </c>
      <c r="C3" s="4"/>
      <c r="D3" s="4"/>
      <c r="E3" s="33" t="s">
        <v>13</v>
      </c>
    </row>
    <row r="4" spans="2:11" x14ac:dyDescent="0.25">
      <c r="B4" s="4" t="s">
        <v>1</v>
      </c>
      <c r="C4" s="4"/>
      <c r="D4" s="4"/>
      <c r="E4" s="39" t="s">
        <v>12</v>
      </c>
      <c r="F4" t="s">
        <v>169</v>
      </c>
    </row>
    <row r="5" spans="2:11" x14ac:dyDescent="0.25">
      <c r="B5" s="4" t="s">
        <v>2</v>
      </c>
      <c r="C5" s="4"/>
      <c r="D5" s="4"/>
      <c r="E5" s="39" t="s">
        <v>12</v>
      </c>
      <c r="F5" t="s">
        <v>182</v>
      </c>
    </row>
    <row r="7" spans="2:11" x14ac:dyDescent="0.25">
      <c r="B7" s="40" t="s">
        <v>22</v>
      </c>
      <c r="C7" s="75"/>
      <c r="D7" s="41" t="s">
        <v>23</v>
      </c>
      <c r="E7" s="49"/>
      <c r="F7" s="42" t="s">
        <v>66</v>
      </c>
      <c r="G7" s="42" t="s">
        <v>25</v>
      </c>
      <c r="H7" s="42" t="s">
        <v>67</v>
      </c>
      <c r="I7" s="42" t="s">
        <v>81</v>
      </c>
      <c r="J7" s="42" t="s">
        <v>81</v>
      </c>
      <c r="K7" s="42" t="s">
        <v>81</v>
      </c>
    </row>
    <row r="8" spans="2:11" x14ac:dyDescent="0.25">
      <c r="B8" s="44"/>
      <c r="C8" s="45"/>
      <c r="D8" s="46"/>
      <c r="E8" s="50"/>
      <c r="F8" s="44"/>
      <c r="G8" s="44"/>
      <c r="H8" s="47" t="s">
        <v>25</v>
      </c>
      <c r="I8" s="47" t="s">
        <v>82</v>
      </c>
      <c r="J8" s="47" t="s">
        <v>83</v>
      </c>
      <c r="K8" s="47" t="s">
        <v>84</v>
      </c>
    </row>
    <row r="9" spans="2:11" x14ac:dyDescent="0.25">
      <c r="B9" s="35" t="s">
        <v>26</v>
      </c>
      <c r="C9" s="24" t="s">
        <v>85</v>
      </c>
      <c r="D9" s="25"/>
      <c r="E9" s="26"/>
      <c r="F9" s="21"/>
      <c r="G9" s="11"/>
      <c r="H9" s="21"/>
      <c r="I9" s="21"/>
      <c r="J9" s="21"/>
      <c r="K9" s="21"/>
    </row>
    <row r="10" spans="2:11" x14ac:dyDescent="0.25">
      <c r="B10" s="35" t="s">
        <v>44</v>
      </c>
      <c r="C10" s="24" t="s">
        <v>212</v>
      </c>
      <c r="D10" s="25"/>
      <c r="E10" s="26"/>
      <c r="F10" s="21"/>
      <c r="G10" s="11"/>
      <c r="H10" s="21"/>
      <c r="I10" s="21"/>
      <c r="J10" s="21"/>
      <c r="K10" s="21"/>
    </row>
    <row r="11" spans="2:11" x14ac:dyDescent="0.25">
      <c r="B11" s="36" t="s">
        <v>13</v>
      </c>
      <c r="C11" s="78" t="s">
        <v>183</v>
      </c>
      <c r="D11" s="19" t="s">
        <v>206</v>
      </c>
      <c r="E11" s="20"/>
      <c r="F11" s="70">
        <v>1250</v>
      </c>
      <c r="G11" s="11" t="s">
        <v>213</v>
      </c>
      <c r="H11" s="70">
        <v>12000</v>
      </c>
      <c r="I11" s="73">
        <f>+F11*H11</f>
        <v>15000000</v>
      </c>
      <c r="J11" s="11" t="s">
        <v>183</v>
      </c>
      <c r="K11" s="73">
        <f>2*I11</f>
        <v>30000000</v>
      </c>
    </row>
    <row r="12" spans="2:11" x14ac:dyDescent="0.25">
      <c r="B12" s="35" t="s">
        <v>13</v>
      </c>
      <c r="C12" s="77" t="s">
        <v>183</v>
      </c>
      <c r="D12" s="38" t="s">
        <v>207</v>
      </c>
      <c r="E12" s="26"/>
      <c r="F12" s="70">
        <v>600</v>
      </c>
      <c r="G12" s="11" t="s">
        <v>187</v>
      </c>
      <c r="H12" s="70">
        <v>3000</v>
      </c>
      <c r="I12" s="73">
        <f t="shared" ref="I12:I16" si="0">+F12*H12</f>
        <v>1800000</v>
      </c>
      <c r="J12" s="11" t="s">
        <v>183</v>
      </c>
      <c r="K12" s="73">
        <f t="shared" ref="K12:K17" si="1">2*I12</f>
        <v>3600000</v>
      </c>
    </row>
    <row r="13" spans="2:11" x14ac:dyDescent="0.25">
      <c r="B13" s="36" t="s">
        <v>13</v>
      </c>
      <c r="C13" s="78" t="s">
        <v>183</v>
      </c>
      <c r="D13" s="38" t="s">
        <v>208</v>
      </c>
      <c r="E13" s="17"/>
      <c r="F13" s="79">
        <v>300</v>
      </c>
      <c r="G13" s="11" t="s">
        <v>187</v>
      </c>
      <c r="H13" s="70">
        <v>3000</v>
      </c>
      <c r="I13" s="73">
        <f t="shared" si="0"/>
        <v>900000</v>
      </c>
      <c r="J13" s="11" t="s">
        <v>183</v>
      </c>
      <c r="K13" s="73">
        <f t="shared" si="1"/>
        <v>1800000</v>
      </c>
    </row>
    <row r="14" spans="2:11" x14ac:dyDescent="0.25">
      <c r="B14" s="35" t="s">
        <v>13</v>
      </c>
      <c r="C14" s="78" t="s">
        <v>183</v>
      </c>
      <c r="D14" s="38" t="s">
        <v>209</v>
      </c>
      <c r="E14" s="26"/>
      <c r="F14" s="70">
        <v>300</v>
      </c>
      <c r="G14" s="11" t="s">
        <v>187</v>
      </c>
      <c r="H14" s="70">
        <v>4000</v>
      </c>
      <c r="I14" s="73">
        <f t="shared" si="0"/>
        <v>1200000</v>
      </c>
      <c r="J14" s="11" t="s">
        <v>183</v>
      </c>
      <c r="K14" s="73">
        <f t="shared" si="1"/>
        <v>2400000</v>
      </c>
    </row>
    <row r="15" spans="2:11" x14ac:dyDescent="0.25">
      <c r="B15" s="35" t="s">
        <v>13</v>
      </c>
      <c r="C15" s="78" t="s">
        <v>183</v>
      </c>
      <c r="D15" s="38" t="s">
        <v>210</v>
      </c>
      <c r="E15" s="34"/>
      <c r="F15" s="80">
        <v>3000</v>
      </c>
      <c r="G15" s="11" t="s">
        <v>187</v>
      </c>
      <c r="H15" s="70">
        <v>750</v>
      </c>
      <c r="I15" s="73">
        <f t="shared" si="0"/>
        <v>2250000</v>
      </c>
      <c r="J15" s="11" t="s">
        <v>183</v>
      </c>
      <c r="K15" s="73">
        <f t="shared" si="1"/>
        <v>4500000</v>
      </c>
    </row>
    <row r="16" spans="2:11" x14ac:dyDescent="0.25">
      <c r="B16" s="35" t="s">
        <v>13</v>
      </c>
      <c r="C16" s="78" t="s">
        <v>183</v>
      </c>
      <c r="D16" s="38" t="s">
        <v>211</v>
      </c>
      <c r="E16" s="34"/>
      <c r="F16" s="80">
        <v>60</v>
      </c>
      <c r="G16" s="11" t="s">
        <v>187</v>
      </c>
      <c r="H16" s="70">
        <v>20000</v>
      </c>
      <c r="I16" s="73">
        <f t="shared" si="0"/>
        <v>1200000</v>
      </c>
      <c r="J16" s="11" t="s">
        <v>183</v>
      </c>
      <c r="K16" s="73">
        <f t="shared" si="1"/>
        <v>2400000</v>
      </c>
    </row>
    <row r="17" spans="2:11" x14ac:dyDescent="0.25">
      <c r="B17" s="36"/>
      <c r="C17" s="36"/>
      <c r="D17" s="38" t="s">
        <v>86</v>
      </c>
      <c r="E17" s="34"/>
      <c r="F17" s="80"/>
      <c r="G17" s="11"/>
      <c r="H17" s="21"/>
      <c r="I17" s="73">
        <f>SUM(I11:I16)</f>
        <v>22350000</v>
      </c>
      <c r="J17" s="21"/>
      <c r="K17" s="70">
        <f t="shared" si="1"/>
        <v>44700000</v>
      </c>
    </row>
    <row r="18" spans="2:11" x14ac:dyDescent="0.25">
      <c r="B18" s="35" t="s">
        <v>48</v>
      </c>
      <c r="C18" s="24" t="s">
        <v>87</v>
      </c>
      <c r="E18" s="26"/>
      <c r="F18" s="21"/>
      <c r="G18" s="21"/>
      <c r="H18" s="21"/>
      <c r="I18" s="21"/>
      <c r="J18" s="21"/>
      <c r="K18" s="21"/>
    </row>
    <row r="19" spans="2:11" x14ac:dyDescent="0.25">
      <c r="B19" s="24"/>
      <c r="C19" s="78" t="s">
        <v>183</v>
      </c>
      <c r="D19" s="82" t="s">
        <v>173</v>
      </c>
      <c r="E19" s="8"/>
      <c r="F19" s="90">
        <v>10</v>
      </c>
      <c r="G19" s="11" t="s">
        <v>88</v>
      </c>
      <c r="H19" s="70">
        <v>125000</v>
      </c>
      <c r="I19" s="73">
        <f t="shared" ref="I19:I28" si="2">+F19*H19</f>
        <v>1250000</v>
      </c>
      <c r="J19" s="11" t="s">
        <v>183</v>
      </c>
      <c r="K19" s="73">
        <f t="shared" ref="K19:K28" si="3">2*I19</f>
        <v>2500000</v>
      </c>
    </row>
    <row r="20" spans="2:11" x14ac:dyDescent="0.25">
      <c r="B20" s="24"/>
      <c r="C20" s="78" t="s">
        <v>183</v>
      </c>
      <c r="D20" s="84" t="s">
        <v>174</v>
      </c>
      <c r="E20" s="9"/>
      <c r="F20" s="91">
        <v>40</v>
      </c>
      <c r="G20" s="11" t="s">
        <v>88</v>
      </c>
      <c r="H20" s="70">
        <f t="shared" ref="H20:H26" si="4">+H19</f>
        <v>125000</v>
      </c>
      <c r="I20" s="73">
        <f t="shared" si="2"/>
        <v>5000000</v>
      </c>
      <c r="J20" s="11" t="s">
        <v>183</v>
      </c>
      <c r="K20" s="73">
        <f t="shared" si="3"/>
        <v>10000000</v>
      </c>
    </row>
    <row r="21" spans="2:11" x14ac:dyDescent="0.25">
      <c r="B21" s="24"/>
      <c r="C21" s="78" t="s">
        <v>183</v>
      </c>
      <c r="D21" s="86" t="s">
        <v>176</v>
      </c>
      <c r="E21" s="10"/>
      <c r="F21" s="90">
        <v>40</v>
      </c>
      <c r="G21" s="11" t="s">
        <v>88</v>
      </c>
      <c r="H21" s="70">
        <f t="shared" si="4"/>
        <v>125000</v>
      </c>
      <c r="I21" s="73">
        <f t="shared" si="2"/>
        <v>5000000</v>
      </c>
      <c r="J21" s="11" t="s">
        <v>183</v>
      </c>
      <c r="K21" s="73">
        <f t="shared" si="3"/>
        <v>10000000</v>
      </c>
    </row>
    <row r="22" spans="2:11" x14ac:dyDescent="0.25">
      <c r="B22" s="24"/>
      <c r="C22" s="78" t="s">
        <v>183</v>
      </c>
      <c r="D22" s="84" t="s">
        <v>177</v>
      </c>
      <c r="E22" s="9"/>
      <c r="F22" s="91">
        <v>6</v>
      </c>
      <c r="G22" s="11" t="s">
        <v>88</v>
      </c>
      <c r="H22" s="70">
        <f t="shared" si="4"/>
        <v>125000</v>
      </c>
      <c r="I22" s="73">
        <f t="shared" si="2"/>
        <v>750000</v>
      </c>
      <c r="J22" s="11" t="s">
        <v>183</v>
      </c>
      <c r="K22" s="73">
        <f t="shared" si="3"/>
        <v>1500000</v>
      </c>
    </row>
    <row r="23" spans="2:11" x14ac:dyDescent="0.25">
      <c r="B23" s="24"/>
      <c r="C23" s="78" t="s">
        <v>183</v>
      </c>
      <c r="D23" s="86" t="s">
        <v>178</v>
      </c>
      <c r="E23" s="10"/>
      <c r="F23" s="90">
        <v>24</v>
      </c>
      <c r="G23" s="11" t="s">
        <v>88</v>
      </c>
      <c r="H23" s="70">
        <f t="shared" si="4"/>
        <v>125000</v>
      </c>
      <c r="I23" s="73">
        <f t="shared" si="2"/>
        <v>3000000</v>
      </c>
      <c r="J23" s="11" t="s">
        <v>183</v>
      </c>
      <c r="K23" s="73">
        <f t="shared" si="3"/>
        <v>6000000</v>
      </c>
    </row>
    <row r="24" spans="2:11" x14ac:dyDescent="0.25">
      <c r="B24" s="18"/>
      <c r="C24" s="78" t="s">
        <v>183</v>
      </c>
      <c r="D24" s="84" t="s">
        <v>179</v>
      </c>
      <c r="E24" s="9"/>
      <c r="F24" s="91">
        <v>6</v>
      </c>
      <c r="G24" s="11" t="s">
        <v>88</v>
      </c>
      <c r="H24" s="70">
        <f t="shared" si="4"/>
        <v>125000</v>
      </c>
      <c r="I24" s="73">
        <f t="shared" si="2"/>
        <v>750000</v>
      </c>
      <c r="J24" s="11" t="s">
        <v>183</v>
      </c>
      <c r="K24" s="73">
        <f t="shared" si="3"/>
        <v>1500000</v>
      </c>
    </row>
    <row r="25" spans="2:11" x14ac:dyDescent="0.25">
      <c r="B25" s="21"/>
      <c r="C25" s="78" t="s">
        <v>183</v>
      </c>
      <c r="D25" s="86" t="s">
        <v>180</v>
      </c>
      <c r="E25" s="10"/>
      <c r="F25" s="90">
        <v>6</v>
      </c>
      <c r="G25" s="11" t="s">
        <v>88</v>
      </c>
      <c r="H25" s="70">
        <f t="shared" si="4"/>
        <v>125000</v>
      </c>
      <c r="I25" s="73">
        <f t="shared" si="2"/>
        <v>750000</v>
      </c>
      <c r="J25" s="11" t="s">
        <v>183</v>
      </c>
      <c r="K25" s="73">
        <f t="shared" si="3"/>
        <v>1500000</v>
      </c>
    </row>
    <row r="26" spans="2:11" x14ac:dyDescent="0.25">
      <c r="B26" s="21"/>
      <c r="C26" s="78" t="s">
        <v>183</v>
      </c>
      <c r="D26" s="89" t="s">
        <v>181</v>
      </c>
      <c r="E26" s="68"/>
      <c r="F26" s="92">
        <v>30</v>
      </c>
      <c r="G26" s="11" t="s">
        <v>88</v>
      </c>
      <c r="H26" s="70">
        <f t="shared" si="4"/>
        <v>125000</v>
      </c>
      <c r="I26" s="73">
        <f t="shared" si="2"/>
        <v>3750000</v>
      </c>
      <c r="J26" s="11" t="s">
        <v>183</v>
      </c>
      <c r="K26" s="73">
        <f t="shared" si="3"/>
        <v>7500000</v>
      </c>
    </row>
    <row r="27" spans="2:11" x14ac:dyDescent="0.25">
      <c r="B27" s="18"/>
      <c r="C27" s="78"/>
      <c r="D27" s="108" t="s">
        <v>89</v>
      </c>
      <c r="E27" s="10"/>
      <c r="F27" s="102"/>
      <c r="G27" s="11"/>
      <c r="H27" s="70"/>
      <c r="I27" s="73">
        <f>SUM(I19:I26)</f>
        <v>20250000</v>
      </c>
      <c r="J27" s="11"/>
      <c r="K27" s="73">
        <f>SUM(K19:K26)</f>
        <v>40500000</v>
      </c>
    </row>
    <row r="28" spans="2:11" x14ac:dyDescent="0.25">
      <c r="B28" s="24" t="s">
        <v>49</v>
      </c>
      <c r="C28" s="35" t="s">
        <v>90</v>
      </c>
      <c r="D28" s="25"/>
      <c r="E28" s="26"/>
      <c r="F28" s="14">
        <v>1</v>
      </c>
      <c r="G28" s="11" t="s">
        <v>71</v>
      </c>
      <c r="H28" s="70">
        <v>250000</v>
      </c>
      <c r="I28" s="73">
        <f t="shared" si="2"/>
        <v>250000</v>
      </c>
      <c r="J28" s="11" t="s">
        <v>183</v>
      </c>
      <c r="K28" s="73">
        <f t="shared" si="3"/>
        <v>500000</v>
      </c>
    </row>
    <row r="29" spans="2:11" x14ac:dyDescent="0.25">
      <c r="B29" s="21" t="s">
        <v>91</v>
      </c>
      <c r="C29" s="38" t="s">
        <v>108</v>
      </c>
      <c r="D29" s="25"/>
      <c r="E29" s="34"/>
      <c r="F29" s="14">
        <v>1</v>
      </c>
      <c r="G29" s="11" t="s">
        <v>71</v>
      </c>
      <c r="H29" s="70">
        <v>250000</v>
      </c>
      <c r="I29" s="73">
        <f t="shared" ref="I29" si="5">+F29*H29</f>
        <v>250000</v>
      </c>
      <c r="J29" s="11" t="s">
        <v>183</v>
      </c>
      <c r="K29" s="73">
        <f t="shared" ref="K29:K30" si="6">2*I29</f>
        <v>500000</v>
      </c>
    </row>
    <row r="30" spans="2:11" x14ac:dyDescent="0.25">
      <c r="B30" s="18"/>
      <c r="C30" s="35" t="s">
        <v>92</v>
      </c>
      <c r="D30" s="25"/>
      <c r="E30" s="20"/>
      <c r="F30" s="14"/>
      <c r="G30" s="11"/>
      <c r="H30" s="21"/>
      <c r="I30" s="73">
        <f>+I29+I28+I27+I17</f>
        <v>43100000</v>
      </c>
      <c r="J30" s="21"/>
      <c r="K30" s="21">
        <f t="shared" si="6"/>
        <v>86200000</v>
      </c>
    </row>
    <row r="31" spans="2:11" x14ac:dyDescent="0.25">
      <c r="B31" s="35" t="s">
        <v>29</v>
      </c>
      <c r="C31" s="24" t="s">
        <v>93</v>
      </c>
      <c r="D31" s="25"/>
      <c r="E31" s="26"/>
      <c r="F31" s="21"/>
      <c r="G31" s="11"/>
      <c r="H31" s="21"/>
      <c r="I31" s="21"/>
      <c r="J31" s="21"/>
      <c r="K31" s="21"/>
    </row>
    <row r="32" spans="2:11" x14ac:dyDescent="0.25">
      <c r="B32" s="36" t="s">
        <v>44</v>
      </c>
      <c r="C32" s="15" t="s">
        <v>214</v>
      </c>
      <c r="D32" s="16"/>
      <c r="E32" s="20"/>
      <c r="F32" s="27" t="s">
        <v>183</v>
      </c>
      <c r="G32" s="27" t="s">
        <v>183</v>
      </c>
      <c r="H32" s="27" t="s">
        <v>183</v>
      </c>
      <c r="I32" s="27" t="s">
        <v>183</v>
      </c>
      <c r="J32" s="27" t="s">
        <v>183</v>
      </c>
      <c r="K32" s="27" t="s">
        <v>183</v>
      </c>
    </row>
    <row r="33" spans="2:11" x14ac:dyDescent="0.25">
      <c r="B33" s="35" t="s">
        <v>48</v>
      </c>
      <c r="C33" s="24" t="s">
        <v>94</v>
      </c>
      <c r="D33" s="25"/>
      <c r="E33" s="26"/>
      <c r="F33" s="12">
        <v>1</v>
      </c>
      <c r="G33" s="11" t="s">
        <v>71</v>
      </c>
      <c r="H33" s="70">
        <v>1500000</v>
      </c>
      <c r="I33" s="73">
        <f t="shared" ref="I33" si="7">+F33*H33</f>
        <v>1500000</v>
      </c>
      <c r="J33" s="27" t="s">
        <v>183</v>
      </c>
      <c r="K33" s="73">
        <f t="shared" ref="K33" si="8">2*I33</f>
        <v>3000000</v>
      </c>
    </row>
    <row r="34" spans="2:11" x14ac:dyDescent="0.25">
      <c r="B34" s="36" t="s">
        <v>49</v>
      </c>
      <c r="C34" s="18" t="s">
        <v>95</v>
      </c>
      <c r="D34" s="19"/>
      <c r="E34" s="20"/>
      <c r="F34" s="12">
        <v>1</v>
      </c>
      <c r="G34" s="11" t="s">
        <v>71</v>
      </c>
      <c r="H34" s="70">
        <v>1500000</v>
      </c>
      <c r="I34" s="73">
        <f t="shared" ref="I34" si="9">+F34*H34</f>
        <v>1500000</v>
      </c>
      <c r="J34" s="27" t="s">
        <v>183</v>
      </c>
      <c r="K34" s="73">
        <f t="shared" ref="K34" si="10">2*I34</f>
        <v>3000000</v>
      </c>
    </row>
    <row r="35" spans="2:11" x14ac:dyDescent="0.25">
      <c r="B35" s="35" t="s">
        <v>91</v>
      </c>
      <c r="C35" s="24" t="s">
        <v>96</v>
      </c>
      <c r="D35" s="25"/>
      <c r="E35" s="26"/>
      <c r="F35" s="12">
        <v>1</v>
      </c>
      <c r="G35" s="11" t="s">
        <v>71</v>
      </c>
      <c r="H35" s="70">
        <v>1000000</v>
      </c>
      <c r="I35" s="73">
        <f t="shared" ref="I35:I37" si="11">+F35*H35</f>
        <v>1000000</v>
      </c>
      <c r="J35" s="27" t="s">
        <v>183</v>
      </c>
      <c r="K35" s="73">
        <f t="shared" ref="K35:K37" si="12">2*I35</f>
        <v>2000000</v>
      </c>
    </row>
    <row r="36" spans="2:11" x14ac:dyDescent="0.25">
      <c r="B36" s="36" t="s">
        <v>97</v>
      </c>
      <c r="C36" s="18" t="s">
        <v>98</v>
      </c>
      <c r="D36" s="19"/>
      <c r="E36" s="20"/>
      <c r="F36" s="27" t="s">
        <v>183</v>
      </c>
      <c r="G36" s="27" t="s">
        <v>183</v>
      </c>
      <c r="H36" s="27" t="s">
        <v>183</v>
      </c>
      <c r="I36" s="27" t="s">
        <v>183</v>
      </c>
      <c r="J36" s="27" t="s">
        <v>183</v>
      </c>
      <c r="K36" s="27" t="s">
        <v>183</v>
      </c>
    </row>
    <row r="37" spans="2:11" x14ac:dyDescent="0.25">
      <c r="B37" s="35" t="s">
        <v>99</v>
      </c>
      <c r="C37" s="24" t="s">
        <v>100</v>
      </c>
      <c r="D37" s="25"/>
      <c r="E37" s="26"/>
      <c r="F37" s="12">
        <v>6</v>
      </c>
      <c r="G37" s="11" t="s">
        <v>216</v>
      </c>
      <c r="H37" s="70">
        <v>150000</v>
      </c>
      <c r="I37" s="73">
        <f t="shared" si="11"/>
        <v>900000</v>
      </c>
      <c r="J37" s="27" t="s">
        <v>183</v>
      </c>
      <c r="K37" s="73">
        <f t="shared" si="12"/>
        <v>1800000</v>
      </c>
    </row>
    <row r="38" spans="2:11" x14ac:dyDescent="0.25">
      <c r="B38" s="36" t="s">
        <v>101</v>
      </c>
      <c r="C38" s="18" t="s">
        <v>102</v>
      </c>
      <c r="D38" s="19"/>
      <c r="E38" s="20"/>
      <c r="F38" s="12">
        <v>1</v>
      </c>
      <c r="G38" s="11" t="s">
        <v>217</v>
      </c>
      <c r="H38" s="70">
        <v>500000</v>
      </c>
      <c r="I38" s="27" t="s">
        <v>183</v>
      </c>
      <c r="J38" s="27" t="s">
        <v>183</v>
      </c>
      <c r="K38" s="73">
        <f>+F38*H38</f>
        <v>500000</v>
      </c>
    </row>
    <row r="39" spans="2:11" x14ac:dyDescent="0.25">
      <c r="B39" s="24" t="s">
        <v>103</v>
      </c>
      <c r="C39" s="35" t="s">
        <v>108</v>
      </c>
      <c r="D39" s="38"/>
      <c r="E39" s="26"/>
      <c r="F39" s="12">
        <v>1</v>
      </c>
      <c r="G39" s="11" t="s">
        <v>71</v>
      </c>
      <c r="H39" s="70">
        <v>250000</v>
      </c>
      <c r="I39" s="73">
        <f t="shared" ref="I39" si="13">+F39*H39</f>
        <v>250000</v>
      </c>
      <c r="J39" s="27" t="s">
        <v>183</v>
      </c>
      <c r="K39" s="73">
        <f t="shared" ref="K39" si="14">2*I39</f>
        <v>500000</v>
      </c>
    </row>
    <row r="40" spans="2:11" x14ac:dyDescent="0.25">
      <c r="B40" s="35"/>
      <c r="C40" s="24" t="s">
        <v>104</v>
      </c>
      <c r="D40" s="25"/>
      <c r="E40" s="26"/>
      <c r="F40" s="12"/>
      <c r="G40" s="11"/>
      <c r="H40" s="21"/>
      <c r="I40" s="70">
        <f>SUM(I32:I39)</f>
        <v>5150000</v>
      </c>
      <c r="J40" s="21"/>
      <c r="K40" s="70">
        <f>SUM(K32:K39)</f>
        <v>10800000</v>
      </c>
    </row>
    <row r="41" spans="2:11" x14ac:dyDescent="0.25">
      <c r="B41" s="35"/>
      <c r="C41" s="35"/>
      <c r="D41" s="25" t="s">
        <v>105</v>
      </c>
      <c r="E41" s="26"/>
      <c r="F41" s="21"/>
      <c r="G41" s="11"/>
      <c r="H41" s="21"/>
      <c r="I41" s="73">
        <f>+I40+I30</f>
        <v>48250000</v>
      </c>
      <c r="J41" s="21"/>
      <c r="K41" s="73">
        <f>+K40+K30</f>
        <v>97000000</v>
      </c>
    </row>
    <row r="42" spans="2:11" x14ac:dyDescent="0.25">
      <c r="B42" s="109" t="s">
        <v>106</v>
      </c>
      <c r="C42" s="56"/>
    </row>
    <row r="43" spans="2:11" x14ac:dyDescent="0.25">
      <c r="C43" s="56" t="s">
        <v>215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tabSelected="1" topLeftCell="A7" workbookViewId="0">
      <selection activeCell="D10" sqref="D10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113</v>
      </c>
    </row>
    <row r="3" spans="2:17" x14ac:dyDescent="0.25">
      <c r="B3" s="4" t="s">
        <v>114</v>
      </c>
      <c r="C3" s="4"/>
      <c r="D3" s="4"/>
      <c r="E3" s="33" t="s">
        <v>13</v>
      </c>
    </row>
    <row r="4" spans="2:17" x14ac:dyDescent="0.25">
      <c r="B4" s="4" t="s">
        <v>1</v>
      </c>
      <c r="C4" s="4"/>
      <c r="D4" s="4"/>
      <c r="E4" s="33" t="s">
        <v>12</v>
      </c>
      <c r="F4" t="s">
        <v>169</v>
      </c>
    </row>
    <row r="5" spans="2:17" x14ac:dyDescent="0.25">
      <c r="B5" s="4" t="s">
        <v>2</v>
      </c>
      <c r="C5" s="4"/>
      <c r="D5" s="4"/>
      <c r="E5" s="33" t="s">
        <v>12</v>
      </c>
      <c r="F5" t="s">
        <v>182</v>
      </c>
    </row>
    <row r="7" spans="2:17" x14ac:dyDescent="0.25">
      <c r="B7" s="32" t="s">
        <v>115</v>
      </c>
      <c r="C7" s="167" t="s">
        <v>23</v>
      </c>
      <c r="D7" s="168"/>
      <c r="E7" s="171"/>
      <c r="F7" s="32" t="s">
        <v>66</v>
      </c>
      <c r="G7" s="32" t="s">
        <v>25</v>
      </c>
      <c r="H7" s="32" t="s">
        <v>117</v>
      </c>
      <c r="I7" s="31" t="s">
        <v>116</v>
      </c>
    </row>
    <row r="8" spans="2:17" x14ac:dyDescent="0.25">
      <c r="B8" s="54" t="s">
        <v>26</v>
      </c>
      <c r="C8" s="60" t="s">
        <v>118</v>
      </c>
      <c r="D8" s="61"/>
      <c r="E8" s="17"/>
      <c r="G8" s="12"/>
      <c r="I8" s="12"/>
      <c r="Q8" t="s">
        <v>13</v>
      </c>
    </row>
    <row r="9" spans="2:17" x14ac:dyDescent="0.25">
      <c r="B9" s="21"/>
      <c r="C9" s="24" t="s">
        <v>44</v>
      </c>
      <c r="D9" s="25" t="s">
        <v>218</v>
      </c>
      <c r="E9" s="26"/>
      <c r="F9" s="25">
        <v>1</v>
      </c>
      <c r="G9" s="11" t="s">
        <v>120</v>
      </c>
      <c r="H9" s="110">
        <f>+'Tabel Lampiran 5'!I17</f>
        <v>22350000</v>
      </c>
      <c r="I9" s="73">
        <f>+H9</f>
        <v>22350000</v>
      </c>
    </row>
    <row r="10" spans="2:17" x14ac:dyDescent="0.25">
      <c r="B10" s="13" t="s">
        <v>13</v>
      </c>
      <c r="C10" s="18" t="s">
        <v>48</v>
      </c>
      <c r="D10" s="19" t="s">
        <v>87</v>
      </c>
      <c r="E10" s="20"/>
      <c r="F10">
        <v>1</v>
      </c>
      <c r="G10" s="23" t="s">
        <v>120</v>
      </c>
      <c r="H10" s="111">
        <f>+'Tabel Lampiran 5'!I27</f>
        <v>20250000</v>
      </c>
      <c r="I10" s="112">
        <f>+H10</f>
        <v>20250000</v>
      </c>
    </row>
    <row r="11" spans="2:17" x14ac:dyDescent="0.25">
      <c r="B11" s="21"/>
      <c r="C11" s="24" t="s">
        <v>49</v>
      </c>
      <c r="D11" s="25" t="s">
        <v>121</v>
      </c>
      <c r="E11" s="26"/>
      <c r="F11" s="25">
        <v>6</v>
      </c>
      <c r="G11" s="11" t="s">
        <v>30</v>
      </c>
      <c r="H11" s="110">
        <f>+'Tabel Lampiran 5'!I40</f>
        <v>5150000</v>
      </c>
      <c r="I11" s="73">
        <f>+H11</f>
        <v>5150000</v>
      </c>
    </row>
    <row r="12" spans="2:17" x14ac:dyDescent="0.25">
      <c r="B12" s="13"/>
      <c r="C12" s="18" t="s">
        <v>122</v>
      </c>
      <c r="D12" s="19"/>
      <c r="E12" s="20"/>
      <c r="G12" s="13"/>
      <c r="H12" s="111" t="s">
        <v>13</v>
      </c>
      <c r="I12" s="112">
        <f>SUM(I9:I11)</f>
        <v>47750000</v>
      </c>
      <c r="K12" s="111" t="s">
        <v>13</v>
      </c>
    </row>
    <row r="13" spans="2:17" x14ac:dyDescent="0.25">
      <c r="B13" s="57" t="s">
        <v>29</v>
      </c>
      <c r="C13" s="51" t="s">
        <v>123</v>
      </c>
      <c r="D13" s="52"/>
      <c r="E13" s="26"/>
      <c r="F13" s="25"/>
      <c r="G13" s="21"/>
      <c r="H13" s="25"/>
      <c r="I13" s="21"/>
    </row>
    <row r="14" spans="2:17" x14ac:dyDescent="0.25">
      <c r="B14" s="13"/>
      <c r="C14" s="18" t="s">
        <v>44</v>
      </c>
      <c r="D14" s="56" t="s">
        <v>123</v>
      </c>
      <c r="E14" s="20"/>
      <c r="F14">
        <v>1</v>
      </c>
      <c r="G14" s="23" t="s">
        <v>71</v>
      </c>
      <c r="H14" s="111">
        <f>+'Tabel Lampiran 4'!H28</f>
        <v>58000000</v>
      </c>
      <c r="I14" s="112">
        <f>+H14</f>
        <v>58000000</v>
      </c>
    </row>
    <row r="15" spans="2:17" x14ac:dyDescent="0.25">
      <c r="B15" s="21"/>
      <c r="C15" s="24" t="s">
        <v>219</v>
      </c>
      <c r="D15" s="25"/>
      <c r="E15" s="26"/>
      <c r="F15" s="25"/>
      <c r="G15" s="21"/>
      <c r="H15" s="110" t="s">
        <v>13</v>
      </c>
      <c r="I15" s="73">
        <f>+I14</f>
        <v>58000000</v>
      </c>
    </row>
    <row r="16" spans="2:17" x14ac:dyDescent="0.25">
      <c r="B16" s="21"/>
      <c r="C16" s="24" t="s">
        <v>124</v>
      </c>
      <c r="D16" s="25"/>
      <c r="E16" s="26"/>
      <c r="F16" s="25"/>
      <c r="G16" s="21"/>
      <c r="H16" s="110"/>
      <c r="I16" s="73">
        <f>+I15+I12</f>
        <v>105750000</v>
      </c>
    </row>
    <row r="17" spans="2:12" x14ac:dyDescent="0.25">
      <c r="B17" s="13"/>
      <c r="C17" s="58" t="s">
        <v>128</v>
      </c>
      <c r="D17" s="59"/>
      <c r="E17" s="20"/>
      <c r="G17" s="13"/>
      <c r="I17" s="13"/>
    </row>
    <row r="18" spans="2:12" x14ac:dyDescent="0.25">
      <c r="B18" s="11" t="s">
        <v>26</v>
      </c>
      <c r="C18" s="24" t="s">
        <v>118</v>
      </c>
      <c r="D18" s="25"/>
      <c r="E18" s="26"/>
      <c r="F18" s="25"/>
      <c r="G18" s="21"/>
      <c r="H18" s="25"/>
      <c r="I18" s="21"/>
    </row>
    <row r="19" spans="2:12" x14ac:dyDescent="0.25">
      <c r="B19" s="23"/>
      <c r="C19" s="18" t="s">
        <v>44</v>
      </c>
      <c r="D19" s="19" t="s">
        <v>57</v>
      </c>
      <c r="E19" s="20"/>
      <c r="F19">
        <f>+'Tabel Lampiran 3'!F28</f>
        <v>70</v>
      </c>
      <c r="G19" s="74" t="s">
        <v>220</v>
      </c>
      <c r="H19" s="111">
        <f>+I12</f>
        <v>47750000</v>
      </c>
      <c r="I19" s="73">
        <f>+F19/100*H19</f>
        <v>33424999.999999996</v>
      </c>
      <c r="L19" s="111" t="s">
        <v>13</v>
      </c>
    </row>
    <row r="20" spans="2:12" x14ac:dyDescent="0.25">
      <c r="B20" s="11"/>
      <c r="C20" s="24" t="s">
        <v>48</v>
      </c>
      <c r="D20" s="25" t="s">
        <v>125</v>
      </c>
      <c r="E20" s="26"/>
      <c r="F20" s="25">
        <f>+'Tabel Lampiran 3'!F29</f>
        <v>30</v>
      </c>
      <c r="G20" s="74" t="s">
        <v>220</v>
      </c>
      <c r="H20" s="110">
        <f>+I12</f>
        <v>47750000</v>
      </c>
      <c r="I20" s="73">
        <f>+F20/100*H20</f>
        <v>14325000</v>
      </c>
    </row>
    <row r="21" spans="2:12" x14ac:dyDescent="0.25">
      <c r="B21" s="23"/>
      <c r="C21" s="18" t="s">
        <v>126</v>
      </c>
      <c r="D21" s="19"/>
      <c r="E21" s="20"/>
      <c r="G21" s="13"/>
      <c r="H21" s="111"/>
      <c r="I21" s="112">
        <f>SUM(I19:I20)</f>
        <v>47750000</v>
      </c>
    </row>
    <row r="22" spans="2:12" x14ac:dyDescent="0.25">
      <c r="B22" s="57" t="s">
        <v>29</v>
      </c>
      <c r="C22" s="24" t="s">
        <v>123</v>
      </c>
      <c r="D22" s="25"/>
      <c r="E22" s="26"/>
      <c r="F22" s="25"/>
      <c r="G22" s="21"/>
      <c r="H22" s="25"/>
      <c r="I22" s="21"/>
    </row>
    <row r="23" spans="2:12" x14ac:dyDescent="0.25">
      <c r="B23" s="13"/>
      <c r="C23" s="18" t="s">
        <v>44</v>
      </c>
      <c r="D23" s="19" t="s">
        <v>57</v>
      </c>
      <c r="E23" s="20"/>
      <c r="F23">
        <f>+'Tabel Lampiran 3'!F31</f>
        <v>70</v>
      </c>
      <c r="G23" s="74" t="s">
        <v>220</v>
      </c>
      <c r="H23" s="111">
        <f>+H14</f>
        <v>58000000</v>
      </c>
      <c r="I23" s="73">
        <f t="shared" ref="I23:I24" si="0">+F23/100*H23</f>
        <v>40600000</v>
      </c>
    </row>
    <row r="24" spans="2:12" x14ac:dyDescent="0.25">
      <c r="B24" s="21"/>
      <c r="C24" s="24" t="s">
        <v>48</v>
      </c>
      <c r="D24" s="25" t="s">
        <v>125</v>
      </c>
      <c r="E24" s="26"/>
      <c r="F24" s="25">
        <f>+'Tabel Lampiran 3'!F32</f>
        <v>30</v>
      </c>
      <c r="G24" s="74" t="s">
        <v>220</v>
      </c>
      <c r="H24" s="110">
        <f>+H14</f>
        <v>58000000</v>
      </c>
      <c r="I24" s="73">
        <f t="shared" si="0"/>
        <v>17400000</v>
      </c>
    </row>
    <row r="25" spans="2:12" x14ac:dyDescent="0.25">
      <c r="B25" s="21"/>
      <c r="C25" s="24" t="s">
        <v>127</v>
      </c>
      <c r="D25" s="25"/>
      <c r="E25" s="26"/>
      <c r="F25" s="25"/>
      <c r="G25" s="21"/>
      <c r="H25" s="110" t="s">
        <v>13</v>
      </c>
      <c r="I25" s="73">
        <f>SUM(I23:I24)</f>
        <v>58000000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3"/>
  <sheetViews>
    <sheetView topLeftCell="A16" workbookViewId="0">
      <selection activeCell="M29" sqref="M29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2.1406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129</v>
      </c>
    </row>
    <row r="3" spans="2:16" x14ac:dyDescent="0.25">
      <c r="B3" s="4" t="s">
        <v>130</v>
      </c>
      <c r="C3" s="4"/>
      <c r="D3" s="4"/>
      <c r="E3" s="33" t="s">
        <v>13</v>
      </c>
    </row>
    <row r="4" spans="2:16" x14ac:dyDescent="0.25">
      <c r="B4" s="4" t="s">
        <v>1</v>
      </c>
      <c r="C4" s="4"/>
      <c r="D4" s="4"/>
      <c r="E4" s="33" t="s">
        <v>12</v>
      </c>
      <c r="F4" t="s">
        <v>169</v>
      </c>
    </row>
    <row r="5" spans="2:16" x14ac:dyDescent="0.25">
      <c r="B5" s="4" t="s">
        <v>2</v>
      </c>
      <c r="C5" s="4"/>
      <c r="D5" s="4"/>
      <c r="E5" s="33" t="s">
        <v>12</v>
      </c>
      <c r="F5" t="s">
        <v>182</v>
      </c>
    </row>
    <row r="7" spans="2:16" x14ac:dyDescent="0.25">
      <c r="B7" s="46" t="s">
        <v>229</v>
      </c>
      <c r="C7" s="118"/>
      <c r="D7" s="118"/>
      <c r="E7" s="118"/>
      <c r="F7" s="118"/>
      <c r="G7" s="118"/>
      <c r="H7" s="118"/>
      <c r="I7" s="118"/>
      <c r="J7" s="118"/>
    </row>
    <row r="8" spans="2:16" x14ac:dyDescent="0.25">
      <c r="B8" s="32" t="s">
        <v>115</v>
      </c>
      <c r="C8" s="167" t="s">
        <v>23</v>
      </c>
      <c r="D8" s="168"/>
      <c r="E8" s="171"/>
      <c r="F8" s="66" t="s">
        <v>131</v>
      </c>
      <c r="G8" s="32" t="s">
        <v>132</v>
      </c>
      <c r="H8" s="66" t="s">
        <v>133</v>
      </c>
      <c r="I8" s="32" t="s">
        <v>134</v>
      </c>
      <c r="J8" s="32" t="s">
        <v>135</v>
      </c>
    </row>
    <row r="9" spans="2:16" x14ac:dyDescent="0.25">
      <c r="B9" s="57" t="s">
        <v>26</v>
      </c>
      <c r="C9" s="25" t="s">
        <v>227</v>
      </c>
      <c r="D9" s="25"/>
      <c r="E9" s="26"/>
      <c r="F9" s="73">
        <f>+'Tabel Lampiran 6'!I19</f>
        <v>33424999.999999996</v>
      </c>
      <c r="G9" s="73">
        <f>+F9-G10</f>
        <v>26739999.999999996</v>
      </c>
      <c r="H9" s="73">
        <f>+G9-H10</f>
        <v>20054999.999999996</v>
      </c>
      <c r="I9" s="73">
        <f>+H9-I10</f>
        <v>13369999.999999996</v>
      </c>
      <c r="J9" s="73">
        <f>+I9-J10</f>
        <v>6684999.9999999972</v>
      </c>
      <c r="P9" t="s">
        <v>13</v>
      </c>
    </row>
    <row r="10" spans="2:16" x14ac:dyDescent="0.25">
      <c r="B10" s="21"/>
      <c r="C10" s="25" t="s">
        <v>44</v>
      </c>
      <c r="D10" s="25" t="s">
        <v>222</v>
      </c>
      <c r="E10" s="26"/>
      <c r="F10" s="70">
        <f>+F9/'Tabel Lampiran 3'!F33</f>
        <v>6684999.9999999991</v>
      </c>
      <c r="G10" s="70">
        <f>+F10</f>
        <v>6684999.9999999991</v>
      </c>
      <c r="H10" s="70">
        <f>+G10</f>
        <v>6684999.9999999991</v>
      </c>
      <c r="I10" s="70">
        <f>+H10</f>
        <v>6684999.9999999991</v>
      </c>
      <c r="J10" s="70">
        <f>+I10</f>
        <v>6684999.9999999991</v>
      </c>
    </row>
    <row r="11" spans="2:16" x14ac:dyDescent="0.25">
      <c r="B11" s="21"/>
      <c r="C11" s="25" t="s">
        <v>48</v>
      </c>
      <c r="D11" s="25" t="s">
        <v>223</v>
      </c>
      <c r="E11" s="26"/>
      <c r="F11" s="70">
        <f>+'Tabel Lampiran 3'!F25/100*'Tabel Lampiran 7'!F9</f>
        <v>3342500</v>
      </c>
      <c r="G11" s="70">
        <f>+'Tabel Lampiran 3'!F25/100*'Tabel Lampiran 7'!G9</f>
        <v>2674000</v>
      </c>
      <c r="H11" s="70">
        <f>+'Tabel Lampiran 3'!F25/100*'Tabel Lampiran 7'!H9</f>
        <v>2005499.9999999998</v>
      </c>
      <c r="I11" s="70">
        <f>+'Tabel Lampiran 3'!F26/100*'Tabel Lampiran 7'!I9</f>
        <v>1336999.9999999998</v>
      </c>
      <c r="J11" s="70">
        <f>+'Tabel Lampiran 3'!F25/100*'Tabel Lampiran 7'!J9</f>
        <v>668499.99999999977</v>
      </c>
      <c r="L11">
        <v>10</v>
      </c>
    </row>
    <row r="12" spans="2:16" x14ac:dyDescent="0.25">
      <c r="B12" s="11" t="s">
        <v>29</v>
      </c>
      <c r="C12" s="25" t="s">
        <v>228</v>
      </c>
      <c r="D12" s="25"/>
      <c r="E12" s="26"/>
      <c r="F12" s="70">
        <f>+'Tabel Lampiran 6'!I23</f>
        <v>40600000</v>
      </c>
      <c r="G12" s="70">
        <f>+F12-F13</f>
        <v>32480000</v>
      </c>
      <c r="H12" s="70">
        <f>+G12-G13</f>
        <v>24360000</v>
      </c>
      <c r="I12" s="70">
        <f>+H12-H13</f>
        <v>16240000</v>
      </c>
      <c r="J12" s="70">
        <f>+I12-I13</f>
        <v>8120000</v>
      </c>
    </row>
    <row r="13" spans="2:16" x14ac:dyDescent="0.25">
      <c r="B13" s="21"/>
      <c r="C13" s="65" t="s">
        <v>44</v>
      </c>
      <c r="D13" s="25" t="s">
        <v>222</v>
      </c>
      <c r="E13" s="26"/>
      <c r="F13" s="70">
        <f>+F12/'Tabel Lampiran 3'!F34</f>
        <v>8120000</v>
      </c>
      <c r="G13" s="70">
        <f>+F13</f>
        <v>8120000</v>
      </c>
      <c r="H13" s="70">
        <f>+G13</f>
        <v>8120000</v>
      </c>
      <c r="I13" s="70">
        <f>+H13</f>
        <v>8120000</v>
      </c>
      <c r="J13" s="70">
        <f>+I13</f>
        <v>8120000</v>
      </c>
    </row>
    <row r="14" spans="2:16" x14ac:dyDescent="0.25">
      <c r="B14" s="14"/>
      <c r="C14" s="118" t="s">
        <v>48</v>
      </c>
      <c r="D14" s="118" t="s">
        <v>223</v>
      </c>
      <c r="E14" s="34"/>
      <c r="F14" s="70">
        <f>+'Tabel Lampiran 3'!F25/100*'Tabel Lampiran 7'!F12</f>
        <v>4060000</v>
      </c>
      <c r="G14" s="70">
        <f>+'Tabel Lampiran 3'!F25/100*'Tabel Lampiran 7'!G12</f>
        <v>3248000</v>
      </c>
      <c r="H14" s="70">
        <f>+'Tabel Lampiran 3'!F25/100*'Tabel Lampiran 7'!H12</f>
        <v>2436000</v>
      </c>
      <c r="I14" s="70">
        <f>+'Tabel Lampiran 3'!F25/100*'Tabel Lampiran 7'!I12</f>
        <v>1624000</v>
      </c>
      <c r="J14" s="70">
        <f>+'Tabel Lampiran 3'!F25/100*'Tabel Lampiran 7'!J12</f>
        <v>812000</v>
      </c>
    </row>
    <row r="15" spans="2:16" x14ac:dyDescent="0.25">
      <c r="B15" s="11">
        <v>3</v>
      </c>
      <c r="C15" s="25" t="s">
        <v>224</v>
      </c>
      <c r="D15" s="25"/>
      <c r="E15" s="25"/>
      <c r="F15" s="70"/>
      <c r="G15" s="70"/>
      <c r="H15" s="70"/>
      <c r="I15" s="70"/>
      <c r="J15" s="70"/>
    </row>
    <row r="16" spans="2:16" x14ac:dyDescent="0.25">
      <c r="B16" s="21"/>
      <c r="C16" s="65" t="s">
        <v>44</v>
      </c>
      <c r="D16" s="25" t="s">
        <v>225</v>
      </c>
      <c r="E16" s="25"/>
      <c r="F16" s="70">
        <f t="shared" ref="F16:J17" si="0">+F10+F13</f>
        <v>14805000</v>
      </c>
      <c r="G16" s="70">
        <f t="shared" si="0"/>
        <v>14805000</v>
      </c>
      <c r="H16" s="70">
        <f t="shared" si="0"/>
        <v>14805000</v>
      </c>
      <c r="I16" s="70">
        <f t="shared" si="0"/>
        <v>14805000</v>
      </c>
      <c r="J16" s="70">
        <f t="shared" si="0"/>
        <v>14805000</v>
      </c>
    </row>
    <row r="17" spans="2:10" x14ac:dyDescent="0.25">
      <c r="B17" s="21"/>
      <c r="C17" s="118" t="s">
        <v>48</v>
      </c>
      <c r="D17" s="25" t="s">
        <v>226</v>
      </c>
      <c r="E17" s="25"/>
      <c r="F17" s="70">
        <f t="shared" si="0"/>
        <v>7402500</v>
      </c>
      <c r="G17" s="70">
        <f t="shared" si="0"/>
        <v>5922000</v>
      </c>
      <c r="H17" s="70">
        <f t="shared" si="0"/>
        <v>4441500</v>
      </c>
      <c r="I17" s="70">
        <f t="shared" si="0"/>
        <v>2961000</v>
      </c>
      <c r="J17" s="70">
        <f t="shared" si="0"/>
        <v>1480499.9999999998</v>
      </c>
    </row>
    <row r="19" spans="2:10" x14ac:dyDescent="0.25">
      <c r="B19" s="4" t="s">
        <v>130</v>
      </c>
      <c r="C19" s="4"/>
      <c r="D19" s="4"/>
    </row>
    <row r="20" spans="2:10" x14ac:dyDescent="0.25">
      <c r="B20" s="32" t="s">
        <v>115</v>
      </c>
      <c r="C20" s="167" t="s">
        <v>23</v>
      </c>
      <c r="D20" s="168"/>
      <c r="E20" s="171"/>
      <c r="F20" s="30" t="s">
        <v>131</v>
      </c>
      <c r="G20" s="32" t="s">
        <v>132</v>
      </c>
      <c r="H20" s="30" t="s">
        <v>133</v>
      </c>
      <c r="I20" s="32" t="s">
        <v>134</v>
      </c>
      <c r="J20" s="32" t="s">
        <v>135</v>
      </c>
    </row>
    <row r="21" spans="2:10" x14ac:dyDescent="0.25">
      <c r="B21" s="54" t="s">
        <v>26</v>
      </c>
      <c r="C21" s="53" t="s">
        <v>136</v>
      </c>
      <c r="D21" s="62"/>
      <c r="E21" s="17"/>
      <c r="F21" s="16"/>
      <c r="G21" s="12"/>
      <c r="H21" s="16"/>
      <c r="I21" s="12"/>
      <c r="J21" s="12"/>
    </row>
    <row r="22" spans="2:10" x14ac:dyDescent="0.25">
      <c r="B22" s="11"/>
      <c r="C22" s="24" t="s">
        <v>221</v>
      </c>
      <c r="D22" s="25"/>
      <c r="E22" s="26"/>
      <c r="F22" s="110">
        <f>+'Tabel Lampiran 1'!S11</f>
        <v>90000000</v>
      </c>
      <c r="G22" s="73">
        <f>+F22</f>
        <v>90000000</v>
      </c>
      <c r="H22" s="110">
        <f>+G22</f>
        <v>90000000</v>
      </c>
      <c r="I22" s="73">
        <f>+H22</f>
        <v>90000000</v>
      </c>
      <c r="J22" s="73">
        <f>+I22</f>
        <v>90000000</v>
      </c>
    </row>
    <row r="23" spans="2:10" x14ac:dyDescent="0.25">
      <c r="B23" s="55" t="s">
        <v>29</v>
      </c>
      <c r="C23" s="18" t="s">
        <v>137</v>
      </c>
      <c r="D23" s="19"/>
      <c r="E23" s="20"/>
      <c r="F23" s="19"/>
      <c r="G23" s="13"/>
      <c r="H23" s="19"/>
      <c r="I23" s="13"/>
      <c r="J23" s="13"/>
    </row>
    <row r="24" spans="2:10" x14ac:dyDescent="0.25">
      <c r="B24" s="11"/>
      <c r="C24" s="24" t="s">
        <v>119</v>
      </c>
      <c r="D24" s="25" t="s">
        <v>139</v>
      </c>
      <c r="E24" s="26"/>
      <c r="F24" s="110">
        <f>+'Tabel Lampiran 5'!K17</f>
        <v>44700000</v>
      </c>
      <c r="G24" s="73">
        <f t="shared" ref="G24:J26" si="1">+F24</f>
        <v>44700000</v>
      </c>
      <c r="H24" s="110">
        <f t="shared" si="1"/>
        <v>44700000</v>
      </c>
      <c r="I24" s="73">
        <f t="shared" si="1"/>
        <v>44700000</v>
      </c>
      <c r="J24" s="73">
        <f t="shared" si="1"/>
        <v>44700000</v>
      </c>
    </row>
    <row r="25" spans="2:10" x14ac:dyDescent="0.25">
      <c r="B25" s="23"/>
      <c r="C25" s="18" t="s">
        <v>48</v>
      </c>
      <c r="D25" s="19" t="s">
        <v>140</v>
      </c>
      <c r="E25" s="20"/>
      <c r="F25" s="113">
        <f>+'Tabel Lampiran 5'!K40</f>
        <v>10800000</v>
      </c>
      <c r="G25" s="112">
        <f t="shared" si="1"/>
        <v>10800000</v>
      </c>
      <c r="H25" s="113">
        <f t="shared" si="1"/>
        <v>10800000</v>
      </c>
      <c r="I25" s="112">
        <f t="shared" si="1"/>
        <v>10800000</v>
      </c>
      <c r="J25" s="112">
        <f t="shared" si="1"/>
        <v>10800000</v>
      </c>
    </row>
    <row r="26" spans="2:10" x14ac:dyDescent="0.25">
      <c r="B26" s="11"/>
      <c r="C26" s="24" t="s">
        <v>49</v>
      </c>
      <c r="D26" s="25" t="s">
        <v>109</v>
      </c>
      <c r="E26" s="26"/>
      <c r="F26" s="110">
        <f>+'Tabel Lampiran 4'!J28</f>
        <v>5258333.333333333</v>
      </c>
      <c r="G26" s="73">
        <f t="shared" si="1"/>
        <v>5258333.333333333</v>
      </c>
      <c r="H26" s="110">
        <f t="shared" si="1"/>
        <v>5258333.333333333</v>
      </c>
      <c r="I26" s="73">
        <f t="shared" si="1"/>
        <v>5258333.333333333</v>
      </c>
      <c r="J26" s="73">
        <f t="shared" si="1"/>
        <v>5258333.333333333</v>
      </c>
    </row>
    <row r="27" spans="2:10" x14ac:dyDescent="0.25">
      <c r="B27" s="23"/>
      <c r="C27" s="18" t="s">
        <v>97</v>
      </c>
      <c r="D27" s="56" t="s">
        <v>138</v>
      </c>
      <c r="E27" s="20"/>
      <c r="F27" s="73">
        <f>+F17</f>
        <v>7402500</v>
      </c>
      <c r="G27" s="73">
        <f>+G17</f>
        <v>5922000</v>
      </c>
      <c r="H27" s="73">
        <f>+H17</f>
        <v>4441500</v>
      </c>
      <c r="I27" s="73">
        <f>+I17</f>
        <v>2961000</v>
      </c>
      <c r="J27" s="73">
        <f>+J17</f>
        <v>1480499.9999999998</v>
      </c>
    </row>
    <row r="28" spans="2:10" x14ac:dyDescent="0.25">
      <c r="B28" s="11"/>
      <c r="C28" s="24" t="s">
        <v>141</v>
      </c>
      <c r="D28" s="25"/>
      <c r="E28" s="26"/>
      <c r="F28" s="73">
        <f>SUM(F24:F27)</f>
        <v>68160833.333333343</v>
      </c>
      <c r="G28" s="73">
        <f t="shared" ref="G28:J28" si="2">SUM(G24:G27)</f>
        <v>66680333.333333336</v>
      </c>
      <c r="H28" s="73">
        <f t="shared" si="2"/>
        <v>65199833.333333336</v>
      </c>
      <c r="I28" s="73">
        <f t="shared" si="2"/>
        <v>63719333.333333336</v>
      </c>
      <c r="J28" s="73">
        <f t="shared" si="2"/>
        <v>62238833.333333336</v>
      </c>
    </row>
    <row r="29" spans="2:10" x14ac:dyDescent="0.25">
      <c r="B29" s="23" t="s">
        <v>31</v>
      </c>
      <c r="C29" s="18" t="s">
        <v>142</v>
      </c>
      <c r="D29" s="19"/>
      <c r="E29" s="20"/>
      <c r="F29" s="73">
        <f>+F22-F28</f>
        <v>21839166.666666657</v>
      </c>
      <c r="G29" s="73">
        <f t="shared" ref="G29:J29" si="3">+G22-G28</f>
        <v>23319666.666666664</v>
      </c>
      <c r="H29" s="73">
        <f t="shared" si="3"/>
        <v>24800166.666666664</v>
      </c>
      <c r="I29" s="73">
        <f t="shared" si="3"/>
        <v>26280666.666666664</v>
      </c>
      <c r="J29" s="73">
        <f t="shared" si="3"/>
        <v>27761166.666666664</v>
      </c>
    </row>
    <row r="30" spans="2:10" x14ac:dyDescent="0.25">
      <c r="B30" s="57" t="s">
        <v>35</v>
      </c>
      <c r="C30" s="24" t="s">
        <v>233</v>
      </c>
      <c r="D30" s="25"/>
      <c r="E30" s="26"/>
      <c r="F30" s="119">
        <f>0.5/100*F22</f>
        <v>450000</v>
      </c>
      <c r="G30" s="119">
        <f t="shared" ref="G30:J30" si="4">0.5/100*G22</f>
        <v>450000</v>
      </c>
      <c r="H30" s="119">
        <f t="shared" si="4"/>
        <v>450000</v>
      </c>
      <c r="I30" s="119">
        <f t="shared" si="4"/>
        <v>450000</v>
      </c>
      <c r="J30" s="119">
        <f t="shared" si="4"/>
        <v>450000</v>
      </c>
    </row>
    <row r="31" spans="2:10" x14ac:dyDescent="0.25">
      <c r="B31" s="11" t="s">
        <v>36</v>
      </c>
      <c r="C31" s="24" t="s">
        <v>143</v>
      </c>
      <c r="D31" s="25"/>
      <c r="E31" s="26"/>
      <c r="F31" s="73">
        <f>+F29-F30</f>
        <v>21389166.666666657</v>
      </c>
      <c r="G31" s="73">
        <f t="shared" ref="G31:J31" si="5">+G29-G30</f>
        <v>22869666.666666664</v>
      </c>
      <c r="H31" s="73">
        <f t="shared" si="5"/>
        <v>24350166.666666664</v>
      </c>
      <c r="I31" s="73">
        <f t="shared" si="5"/>
        <v>25830666.666666664</v>
      </c>
      <c r="J31" s="73">
        <f t="shared" si="5"/>
        <v>27311166.666666664</v>
      </c>
    </row>
    <row r="32" spans="2:10" x14ac:dyDescent="0.25">
      <c r="B32" s="57" t="s">
        <v>38</v>
      </c>
      <c r="C32" s="24" t="s">
        <v>144</v>
      </c>
      <c r="D32" s="25"/>
      <c r="E32" s="26"/>
      <c r="F32" s="120">
        <f>+F31/F22*100</f>
        <v>23.765740740740728</v>
      </c>
      <c r="G32" s="120">
        <f t="shared" ref="G32:J32" si="6">+G31/G22*100</f>
        <v>25.410740740740739</v>
      </c>
      <c r="H32" s="120">
        <f t="shared" si="6"/>
        <v>27.055740740740735</v>
      </c>
      <c r="I32" s="120">
        <f t="shared" si="6"/>
        <v>28.700740740740738</v>
      </c>
      <c r="J32" s="120">
        <f t="shared" si="6"/>
        <v>30.345740740740741</v>
      </c>
    </row>
    <row r="33" spans="2:2" x14ac:dyDescent="0.25">
      <c r="B33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2" workbookViewId="0">
      <selection activeCell="I39" sqref="I39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145</v>
      </c>
    </row>
    <row r="3" spans="2:12" x14ac:dyDescent="0.25">
      <c r="B3" s="4" t="s">
        <v>146</v>
      </c>
      <c r="C3" s="4"/>
      <c r="D3" s="4"/>
      <c r="E3" s="4"/>
      <c r="F3" s="33" t="s">
        <v>13</v>
      </c>
    </row>
    <row r="4" spans="2:12" x14ac:dyDescent="0.25">
      <c r="B4" s="4" t="s">
        <v>1</v>
      </c>
      <c r="C4" s="4"/>
      <c r="D4" s="4"/>
      <c r="E4" s="4"/>
      <c r="F4" s="33" t="s">
        <v>12</v>
      </c>
      <c r="G4" t="s">
        <v>169</v>
      </c>
    </row>
    <row r="5" spans="2:12" x14ac:dyDescent="0.25">
      <c r="B5" s="4" t="s">
        <v>2</v>
      </c>
      <c r="C5" s="4"/>
      <c r="D5" s="4"/>
      <c r="E5" s="4"/>
      <c r="F5" s="33" t="s">
        <v>12</v>
      </c>
      <c r="G5" t="s">
        <v>182</v>
      </c>
    </row>
    <row r="7" spans="2:12" x14ac:dyDescent="0.25">
      <c r="B7" s="4" t="s">
        <v>146</v>
      </c>
      <c r="C7" s="4"/>
      <c r="D7" s="4"/>
      <c r="E7" s="4"/>
    </row>
    <row r="8" spans="2:12" x14ac:dyDescent="0.25">
      <c r="B8" s="32" t="s">
        <v>115</v>
      </c>
      <c r="C8" s="167" t="s">
        <v>23</v>
      </c>
      <c r="D8" s="168"/>
      <c r="E8" s="168"/>
      <c r="F8" s="171"/>
      <c r="G8" s="30" t="s">
        <v>149</v>
      </c>
      <c r="H8" s="32" t="s">
        <v>131</v>
      </c>
      <c r="I8" s="32" t="s">
        <v>132</v>
      </c>
      <c r="J8" s="30" t="s">
        <v>133</v>
      </c>
      <c r="K8" s="32" t="s">
        <v>134</v>
      </c>
      <c r="L8" s="32" t="s">
        <v>135</v>
      </c>
    </row>
    <row r="9" spans="2:12" x14ac:dyDescent="0.25">
      <c r="B9" s="125" t="s">
        <v>26</v>
      </c>
      <c r="C9" s="60" t="s">
        <v>147</v>
      </c>
      <c r="D9" s="126"/>
      <c r="E9" s="61"/>
      <c r="F9" s="17"/>
      <c r="G9" s="16"/>
      <c r="H9" s="12"/>
      <c r="I9" s="12"/>
      <c r="J9" s="16"/>
      <c r="K9" s="12"/>
      <c r="L9" s="12"/>
    </row>
    <row r="10" spans="2:12" x14ac:dyDescent="0.25">
      <c r="B10" s="54"/>
      <c r="C10" s="24" t="s">
        <v>44</v>
      </c>
      <c r="D10" s="38" t="s">
        <v>148</v>
      </c>
      <c r="E10" s="25"/>
      <c r="F10" s="17"/>
      <c r="G10" s="16">
        <v>0</v>
      </c>
      <c r="H10" s="121">
        <f>+'Tabel Lampiran 7'!F22</f>
        <v>90000000</v>
      </c>
      <c r="I10" s="121">
        <f>+'Tabel Lampiran 7'!G22</f>
        <v>90000000</v>
      </c>
      <c r="J10" s="121">
        <f>+'Tabel Lampiran 7'!H22</f>
        <v>90000000</v>
      </c>
      <c r="K10" s="121">
        <f>+'Tabel Lampiran 7'!I22</f>
        <v>90000000</v>
      </c>
      <c r="L10" s="121">
        <f>+'Tabel Lampiran 7'!J22</f>
        <v>90000000</v>
      </c>
    </row>
    <row r="11" spans="2:12" x14ac:dyDescent="0.25">
      <c r="B11" s="11"/>
      <c r="C11" s="24" t="s">
        <v>48</v>
      </c>
      <c r="D11" s="25" t="s">
        <v>230</v>
      </c>
      <c r="E11" s="25"/>
      <c r="F11" s="26"/>
      <c r="G11" s="25"/>
      <c r="H11" s="21"/>
      <c r="I11" s="21"/>
      <c r="J11" s="25"/>
      <c r="K11" s="21"/>
      <c r="L11" s="21"/>
    </row>
    <row r="12" spans="2:12" x14ac:dyDescent="0.25">
      <c r="B12" s="23"/>
      <c r="C12" s="18"/>
      <c r="D12" s="37" t="s">
        <v>26</v>
      </c>
      <c r="E12" s="19" t="s">
        <v>123</v>
      </c>
      <c r="F12" s="20"/>
      <c r="G12" s="113">
        <f>+'Tabel Lampiran 7'!F12</f>
        <v>40600000</v>
      </c>
      <c r="H12" s="21">
        <v>0</v>
      </c>
      <c r="I12" s="21">
        <v>0</v>
      </c>
      <c r="J12" s="21">
        <v>0</v>
      </c>
      <c r="K12" s="21">
        <v>0</v>
      </c>
      <c r="L12" s="21">
        <v>0</v>
      </c>
    </row>
    <row r="13" spans="2:12" x14ac:dyDescent="0.25">
      <c r="B13" s="11"/>
      <c r="C13" s="24"/>
      <c r="D13" s="38" t="s">
        <v>29</v>
      </c>
      <c r="E13" s="25" t="s">
        <v>118</v>
      </c>
      <c r="F13" s="26"/>
      <c r="G13" s="110">
        <f>+'Tabel Lampiran 7'!F9</f>
        <v>33424999.999999996</v>
      </c>
      <c r="H13" s="21">
        <v>0</v>
      </c>
      <c r="I13" s="21">
        <v>0</v>
      </c>
      <c r="J13" s="21">
        <v>0</v>
      </c>
      <c r="K13" s="21">
        <v>0</v>
      </c>
      <c r="L13" s="21">
        <v>0</v>
      </c>
    </row>
    <row r="14" spans="2:12" x14ac:dyDescent="0.25">
      <c r="B14" s="23"/>
      <c r="C14" s="18" t="s">
        <v>49</v>
      </c>
      <c r="D14" s="64" t="s">
        <v>231</v>
      </c>
      <c r="E14" s="19"/>
      <c r="F14" s="20"/>
      <c r="G14" s="19"/>
      <c r="H14" s="13"/>
      <c r="I14" s="13"/>
      <c r="J14" s="19"/>
      <c r="K14" s="13"/>
      <c r="L14" s="13"/>
    </row>
    <row r="15" spans="2:12" x14ac:dyDescent="0.25">
      <c r="B15" s="11"/>
      <c r="C15" s="24"/>
      <c r="D15" s="38" t="s">
        <v>26</v>
      </c>
      <c r="E15" s="25" t="s">
        <v>123</v>
      </c>
      <c r="F15" s="26"/>
      <c r="G15" s="110">
        <f>+'Tabel Lampiran 6'!I20</f>
        <v>14325000</v>
      </c>
      <c r="H15" s="21">
        <v>0</v>
      </c>
      <c r="I15" s="21">
        <v>0</v>
      </c>
      <c r="J15" s="21">
        <v>0</v>
      </c>
      <c r="K15" s="21">
        <v>0</v>
      </c>
      <c r="L15" s="21">
        <v>0</v>
      </c>
    </row>
    <row r="16" spans="2:12" x14ac:dyDescent="0.25">
      <c r="B16" s="11"/>
      <c r="C16" s="24"/>
      <c r="D16" s="38" t="s">
        <v>29</v>
      </c>
      <c r="E16" s="25" t="s">
        <v>118</v>
      </c>
      <c r="F16" s="26"/>
      <c r="G16" s="73">
        <f>+'Tabel Lampiran 6'!I20</f>
        <v>14325000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</row>
    <row r="17" spans="2:12" x14ac:dyDescent="0.25">
      <c r="B17" s="23"/>
      <c r="C17" s="18" t="s">
        <v>91</v>
      </c>
      <c r="D17" s="64" t="s">
        <v>150</v>
      </c>
      <c r="E17" s="19"/>
      <c r="F17" s="20"/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</row>
    <row r="18" spans="2:12" x14ac:dyDescent="0.25">
      <c r="B18" s="11"/>
      <c r="C18" s="24" t="s">
        <v>151</v>
      </c>
      <c r="D18" s="38"/>
      <c r="E18" s="25"/>
      <c r="F18" s="26"/>
      <c r="G18" s="70">
        <f>SUM(G10:G17)</f>
        <v>102675000</v>
      </c>
      <c r="H18" s="70">
        <f t="shared" ref="H18:L18" si="0">SUM(H10:H17)</f>
        <v>90000000</v>
      </c>
      <c r="I18" s="70">
        <f t="shared" si="0"/>
        <v>90000000</v>
      </c>
      <c r="J18" s="70">
        <f t="shared" si="0"/>
        <v>90000000</v>
      </c>
      <c r="K18" s="70">
        <f t="shared" si="0"/>
        <v>90000000</v>
      </c>
      <c r="L18" s="70">
        <f t="shared" si="0"/>
        <v>90000000</v>
      </c>
    </row>
    <row r="19" spans="2:12" x14ac:dyDescent="0.25">
      <c r="B19" s="11"/>
      <c r="C19" s="24" t="s">
        <v>152</v>
      </c>
      <c r="D19" s="38"/>
      <c r="E19" s="25"/>
      <c r="F19" s="26"/>
      <c r="G19" s="25">
        <v>0</v>
      </c>
      <c r="H19" s="73">
        <f>+H18</f>
        <v>90000000</v>
      </c>
      <c r="I19" s="73">
        <f t="shared" ref="I19:L19" si="1">+I18</f>
        <v>90000000</v>
      </c>
      <c r="J19" s="73">
        <f t="shared" si="1"/>
        <v>90000000</v>
      </c>
      <c r="K19" s="73">
        <f t="shared" si="1"/>
        <v>90000000</v>
      </c>
      <c r="L19" s="73">
        <f t="shared" si="1"/>
        <v>90000000</v>
      </c>
    </row>
    <row r="20" spans="2:12" x14ac:dyDescent="0.25">
      <c r="B20" s="127" t="s">
        <v>29</v>
      </c>
      <c r="C20" s="58" t="s">
        <v>153</v>
      </c>
      <c r="D20" s="59"/>
      <c r="E20" s="59"/>
      <c r="F20" s="20"/>
      <c r="G20" s="19"/>
      <c r="H20" s="13"/>
      <c r="I20" s="13"/>
      <c r="J20" s="19"/>
      <c r="K20" s="13"/>
      <c r="L20" s="13"/>
    </row>
    <row r="21" spans="2:12" x14ac:dyDescent="0.25">
      <c r="B21" s="11"/>
      <c r="C21" s="24" t="s">
        <v>119</v>
      </c>
      <c r="D21" s="25" t="s">
        <v>123</v>
      </c>
      <c r="E21" s="25"/>
      <c r="F21" s="26"/>
      <c r="G21" s="110">
        <f>+'Tabel Lampiran 4'!H28</f>
        <v>58000000</v>
      </c>
      <c r="H21" s="21"/>
      <c r="I21" s="21"/>
      <c r="J21" s="25"/>
      <c r="K21" s="21"/>
      <c r="L21" s="21"/>
    </row>
    <row r="22" spans="2:12" x14ac:dyDescent="0.25">
      <c r="B22" s="23"/>
      <c r="C22" s="18" t="s">
        <v>48</v>
      </c>
      <c r="D22" s="19" t="s">
        <v>139</v>
      </c>
      <c r="F22" s="20"/>
      <c r="G22" s="19">
        <v>0</v>
      </c>
      <c r="H22" s="112">
        <f>+'Tabel Lampiran 7'!F24</f>
        <v>44700000</v>
      </c>
      <c r="I22" s="112">
        <f>+'Tabel Lampiran 7'!G24</f>
        <v>44700000</v>
      </c>
      <c r="J22" s="112">
        <f>+'Tabel Lampiran 7'!H24</f>
        <v>44700000</v>
      </c>
      <c r="K22" s="112">
        <f>+'Tabel Lampiran 7'!I24</f>
        <v>44700000</v>
      </c>
      <c r="L22" s="112">
        <f>+'Tabel Lampiran 7'!J24</f>
        <v>44700000</v>
      </c>
    </row>
    <row r="23" spans="2:12" x14ac:dyDescent="0.25">
      <c r="B23" s="11"/>
      <c r="C23" s="24" t="s">
        <v>49</v>
      </c>
      <c r="D23" s="25" t="s">
        <v>140</v>
      </c>
      <c r="E23" s="25"/>
      <c r="F23" s="26"/>
      <c r="G23" s="25">
        <v>0</v>
      </c>
      <c r="H23" s="73">
        <f>+'Tabel Lampiran 7'!F25</f>
        <v>10800000</v>
      </c>
      <c r="I23" s="73">
        <f>+'Tabel Lampiran 7'!G25</f>
        <v>10800000</v>
      </c>
      <c r="J23" s="73">
        <f>+'Tabel Lampiran 7'!H25</f>
        <v>10800000</v>
      </c>
      <c r="K23" s="73">
        <f>+'Tabel Lampiran 7'!I25</f>
        <v>10800000</v>
      </c>
      <c r="L23" s="73">
        <f>+'Tabel Lampiran 7'!J25</f>
        <v>10800000</v>
      </c>
    </row>
    <row r="24" spans="2:12" x14ac:dyDescent="0.25">
      <c r="B24" s="23"/>
      <c r="C24" s="18" t="s">
        <v>91</v>
      </c>
      <c r="D24" s="56" t="s">
        <v>154</v>
      </c>
      <c r="F24" s="20"/>
      <c r="G24" s="19">
        <v>0</v>
      </c>
      <c r="H24" s="112">
        <f>+'Tabel Lampiran 7'!F16</f>
        <v>14805000</v>
      </c>
      <c r="I24" s="112">
        <f>+'Tabel Lampiran 7'!G16</f>
        <v>14805000</v>
      </c>
      <c r="J24" s="112">
        <f>+'Tabel Lampiran 7'!H16</f>
        <v>14805000</v>
      </c>
      <c r="K24" s="112">
        <f>+'Tabel Lampiran 7'!I16</f>
        <v>14805000</v>
      </c>
      <c r="L24" s="112">
        <f>+'Tabel Lampiran 7'!J16</f>
        <v>14805000</v>
      </c>
    </row>
    <row r="25" spans="2:12" x14ac:dyDescent="0.25">
      <c r="B25" s="11"/>
      <c r="C25" s="24" t="s">
        <v>97</v>
      </c>
      <c r="D25" s="65" t="s">
        <v>155</v>
      </c>
      <c r="E25" s="25"/>
      <c r="F25" s="26"/>
      <c r="G25" s="25">
        <v>0</v>
      </c>
      <c r="H25" s="73">
        <f>+'Tabel Lampiran 7'!F17</f>
        <v>7402500</v>
      </c>
      <c r="I25" s="73">
        <f>+'Tabel Lampiran 7'!G17</f>
        <v>5922000</v>
      </c>
      <c r="J25" s="73">
        <f>+'Tabel Lampiran 7'!H17</f>
        <v>4441500</v>
      </c>
      <c r="K25" s="73">
        <f>+'Tabel Lampiran 7'!I17</f>
        <v>2961000</v>
      </c>
      <c r="L25" s="73">
        <f>+'Tabel Lampiran 7'!J17</f>
        <v>1480499.9999999998</v>
      </c>
    </row>
    <row r="26" spans="2:12" x14ac:dyDescent="0.25">
      <c r="B26" s="23"/>
      <c r="C26" s="18" t="s">
        <v>99</v>
      </c>
      <c r="D26" s="56" t="s">
        <v>156</v>
      </c>
      <c r="F26" s="20"/>
      <c r="G26" s="74">
        <v>0</v>
      </c>
      <c r="H26" s="74">
        <v>0</v>
      </c>
      <c r="I26" s="74">
        <v>0</v>
      </c>
      <c r="J26" s="74">
        <v>0</v>
      </c>
      <c r="K26" s="74">
        <v>0</v>
      </c>
      <c r="L26" s="74">
        <v>0</v>
      </c>
    </row>
    <row r="27" spans="2:12" x14ac:dyDescent="0.25">
      <c r="B27" s="11"/>
      <c r="C27" s="24" t="s">
        <v>101</v>
      </c>
      <c r="D27" s="65" t="s">
        <v>157</v>
      </c>
      <c r="E27" s="25"/>
      <c r="F27" s="26"/>
      <c r="G27" s="74">
        <v>0</v>
      </c>
      <c r="H27" s="74">
        <v>0</v>
      </c>
      <c r="I27" s="74">
        <v>0</v>
      </c>
      <c r="J27" s="74">
        <v>0</v>
      </c>
      <c r="K27" s="74">
        <v>0</v>
      </c>
      <c r="L27" s="74">
        <v>0</v>
      </c>
    </row>
    <row r="28" spans="2:12" x14ac:dyDescent="0.25">
      <c r="B28" s="23"/>
      <c r="C28" s="18" t="s">
        <v>158</v>
      </c>
      <c r="D28" s="56"/>
      <c r="F28" s="20"/>
      <c r="G28" s="73">
        <f>SUM(G21:G27)</f>
        <v>58000000</v>
      </c>
      <c r="H28" s="73">
        <f t="shared" ref="H28:L28" si="2">SUM(H21:H27)</f>
        <v>77707500</v>
      </c>
      <c r="I28" s="73">
        <f t="shared" si="2"/>
        <v>76227000</v>
      </c>
      <c r="J28" s="73">
        <f t="shared" si="2"/>
        <v>74746500</v>
      </c>
      <c r="K28" s="73">
        <f t="shared" si="2"/>
        <v>73266000</v>
      </c>
      <c r="L28" s="73">
        <f t="shared" si="2"/>
        <v>71785500</v>
      </c>
    </row>
    <row r="29" spans="2:12" x14ac:dyDescent="0.25">
      <c r="B29" s="11"/>
      <c r="C29" s="24" t="s">
        <v>232</v>
      </c>
      <c r="D29" s="38"/>
      <c r="E29" s="25"/>
      <c r="F29" s="26"/>
      <c r="G29" s="110">
        <f>+G28</f>
        <v>58000000</v>
      </c>
      <c r="H29" s="73">
        <f>+H22+H23</f>
        <v>55500000</v>
      </c>
      <c r="I29" s="73">
        <f t="shared" ref="I29:L29" si="3">+I22+I23</f>
        <v>55500000</v>
      </c>
      <c r="J29" s="73">
        <f t="shared" si="3"/>
        <v>55500000</v>
      </c>
      <c r="K29" s="73">
        <f t="shared" si="3"/>
        <v>55500000</v>
      </c>
      <c r="L29" s="73">
        <f t="shared" si="3"/>
        <v>55500000</v>
      </c>
    </row>
    <row r="30" spans="2:12" x14ac:dyDescent="0.25">
      <c r="B30" s="11"/>
      <c r="C30" s="35" t="s">
        <v>159</v>
      </c>
      <c r="D30" s="25"/>
      <c r="F30" s="26"/>
      <c r="G30" s="25"/>
      <c r="H30" s="21"/>
      <c r="I30" s="21"/>
      <c r="J30" s="25"/>
      <c r="K30" s="21"/>
      <c r="L30" s="21"/>
    </row>
    <row r="31" spans="2:12" x14ac:dyDescent="0.25">
      <c r="B31" s="128" t="s">
        <v>31</v>
      </c>
      <c r="C31" s="51" t="s">
        <v>160</v>
      </c>
      <c r="D31" s="52"/>
      <c r="E31" s="52"/>
      <c r="F31" s="26"/>
      <c r="G31" s="73">
        <f>+G18-G28</f>
        <v>44675000</v>
      </c>
      <c r="H31" s="73">
        <f t="shared" ref="H31:L31" si="4">+H18-H28</f>
        <v>12292500</v>
      </c>
      <c r="I31" s="73">
        <f t="shared" si="4"/>
        <v>13773000</v>
      </c>
      <c r="J31" s="73">
        <f t="shared" si="4"/>
        <v>15253500</v>
      </c>
      <c r="K31" s="73">
        <f t="shared" si="4"/>
        <v>16734000</v>
      </c>
      <c r="L31" s="73">
        <f t="shared" si="4"/>
        <v>18214500</v>
      </c>
    </row>
    <row r="32" spans="2:12" x14ac:dyDescent="0.25">
      <c r="B32" s="57"/>
      <c r="C32" s="24" t="s">
        <v>161</v>
      </c>
      <c r="D32" s="25"/>
      <c r="E32" s="25"/>
      <c r="F32" s="26"/>
      <c r="G32" s="110">
        <f>+G19-G29</f>
        <v>-58000000</v>
      </c>
      <c r="H32" s="73">
        <f>+H19-H29</f>
        <v>34500000</v>
      </c>
      <c r="I32" s="73">
        <f t="shared" ref="I32:L32" si="5">+I19-I29</f>
        <v>34500000</v>
      </c>
      <c r="J32" s="73">
        <f t="shared" si="5"/>
        <v>34500000</v>
      </c>
      <c r="K32" s="73">
        <f t="shared" si="5"/>
        <v>34500000</v>
      </c>
      <c r="L32" s="73">
        <f t="shared" si="5"/>
        <v>34500000</v>
      </c>
    </row>
    <row r="33" spans="2:12" x14ac:dyDescent="0.25">
      <c r="B33" s="57"/>
      <c r="C33" s="24" t="s">
        <v>162</v>
      </c>
      <c r="D33" s="25"/>
      <c r="E33" s="25"/>
      <c r="F33" s="26"/>
      <c r="G33" s="122">
        <f>1/(1+0.1)^0</f>
        <v>1</v>
      </c>
      <c r="H33" s="122">
        <f>1/(1+0.1)^1</f>
        <v>0.90909090909090906</v>
      </c>
      <c r="I33" s="122">
        <f>1/(1+0.1)^2</f>
        <v>0.82644628099173545</v>
      </c>
      <c r="J33" s="122">
        <f>1/(1+0.1)^3</f>
        <v>0.75131480090157754</v>
      </c>
      <c r="K33" s="122">
        <f>1/(1+0.1)^4</f>
        <v>0.68301345536507052</v>
      </c>
      <c r="L33" s="122">
        <f>1/(1+0.1)^5</f>
        <v>0.62092132305915493</v>
      </c>
    </row>
    <row r="34" spans="2:12" x14ac:dyDescent="0.25">
      <c r="B34" s="57"/>
      <c r="C34" s="24" t="s">
        <v>163</v>
      </c>
      <c r="D34" s="25"/>
      <c r="E34" s="25"/>
      <c r="F34" s="26"/>
      <c r="G34" s="73">
        <f>+G33*G32</f>
        <v>-58000000</v>
      </c>
      <c r="H34" s="73">
        <f t="shared" ref="H34:L34" si="6">+H33*H32</f>
        <v>31363636.363636363</v>
      </c>
      <c r="I34" s="73">
        <f t="shared" si="6"/>
        <v>28512396.694214873</v>
      </c>
      <c r="J34" s="73">
        <f t="shared" si="6"/>
        <v>25920360.631104425</v>
      </c>
      <c r="K34" s="73">
        <f t="shared" si="6"/>
        <v>23563964.210094932</v>
      </c>
      <c r="L34" s="73">
        <f t="shared" si="6"/>
        <v>21421785.645540845</v>
      </c>
    </row>
    <row r="35" spans="2:12" x14ac:dyDescent="0.25">
      <c r="B35" s="128" t="s">
        <v>35</v>
      </c>
      <c r="C35" s="51" t="s">
        <v>164</v>
      </c>
      <c r="D35" s="52"/>
      <c r="E35" s="52"/>
      <c r="F35" s="26"/>
      <c r="G35" s="110">
        <f>+G34</f>
        <v>-58000000</v>
      </c>
      <c r="H35" s="73">
        <f>+G35+H34</f>
        <v>-26636363.636363637</v>
      </c>
      <c r="I35" s="73">
        <f>+H35+I34</f>
        <v>1876033.0578512363</v>
      </c>
      <c r="J35" s="73">
        <f t="shared" ref="J35:L35" si="7">+I35+J34</f>
        <v>27796393.688955661</v>
      </c>
      <c r="K35" s="73">
        <f t="shared" si="7"/>
        <v>51360357.899050593</v>
      </c>
      <c r="L35" s="73">
        <f t="shared" si="7"/>
        <v>72782143.544591442</v>
      </c>
    </row>
    <row r="36" spans="2:12" x14ac:dyDescent="0.25">
      <c r="B36" s="131"/>
      <c r="C36" s="61"/>
      <c r="D36" s="61"/>
      <c r="E36" s="61"/>
      <c r="F36" s="17"/>
      <c r="G36" s="130"/>
      <c r="H36" s="113"/>
      <c r="I36" s="113"/>
      <c r="J36" s="113"/>
      <c r="K36" s="113"/>
      <c r="L36" s="113"/>
    </row>
    <row r="37" spans="2:12" x14ac:dyDescent="0.25">
      <c r="B37" s="132" t="s">
        <v>234</v>
      </c>
      <c r="C37" s="46"/>
      <c r="D37" s="46"/>
      <c r="E37" s="46"/>
      <c r="F37" s="34"/>
      <c r="G37" s="129"/>
      <c r="H37" s="113"/>
      <c r="I37" s="113"/>
      <c r="J37" s="113"/>
      <c r="K37" s="113"/>
      <c r="L37" s="113"/>
    </row>
    <row r="38" spans="2:12" x14ac:dyDescent="0.25">
      <c r="B38" s="55" t="s">
        <v>44</v>
      </c>
      <c r="C38" s="19" t="s">
        <v>165</v>
      </c>
      <c r="D38" s="19"/>
      <c r="E38" s="25"/>
      <c r="F38" s="20"/>
      <c r="G38" s="73">
        <f>+L35</f>
        <v>72782143.544591442</v>
      </c>
      <c r="H38" s="19"/>
      <c r="I38" s="19"/>
      <c r="J38" s="19"/>
      <c r="K38" s="19"/>
      <c r="L38" s="19"/>
    </row>
    <row r="39" spans="2:12" x14ac:dyDescent="0.25">
      <c r="B39" s="11" t="s">
        <v>48</v>
      </c>
      <c r="C39" s="63" t="s">
        <v>166</v>
      </c>
      <c r="D39" s="25"/>
      <c r="E39" s="25"/>
      <c r="F39" s="26"/>
      <c r="G39" s="123">
        <f>IRR(G32:L32,0.1)</f>
        <v>0.52199516723146</v>
      </c>
      <c r="H39" s="19"/>
      <c r="I39" s="19"/>
      <c r="J39" s="19"/>
      <c r="K39" s="19"/>
      <c r="L39" s="19"/>
    </row>
    <row r="40" spans="2:12" x14ac:dyDescent="0.25">
      <c r="B40" s="23" t="s">
        <v>49</v>
      </c>
      <c r="C40" s="19" t="s">
        <v>167</v>
      </c>
      <c r="D40" s="19"/>
      <c r="E40" s="25"/>
      <c r="F40" s="20"/>
      <c r="G40" s="122">
        <f>SUM(G18:L18)/SUM(G28:L28)</f>
        <v>1.2801329526964034</v>
      </c>
      <c r="H40" s="19"/>
      <c r="I40" s="19"/>
      <c r="J40" s="19"/>
      <c r="K40" s="19"/>
      <c r="L40" s="19"/>
    </row>
    <row r="41" spans="2:12" x14ac:dyDescent="0.25">
      <c r="B41" s="11" t="s">
        <v>91</v>
      </c>
      <c r="C41" s="25" t="s">
        <v>168</v>
      </c>
      <c r="D41" s="25"/>
      <c r="E41" s="25"/>
      <c r="F41" s="26"/>
      <c r="G41" s="21">
        <v>2</v>
      </c>
      <c r="H41" s="19"/>
      <c r="I41" s="19"/>
      <c r="J41" s="19"/>
      <c r="K41" s="19"/>
      <c r="L41" s="19"/>
    </row>
    <row r="42" spans="2:12" x14ac:dyDescent="0.25">
      <c r="C42" s="56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Ardy Hidayat</cp:lastModifiedBy>
  <dcterms:created xsi:type="dcterms:W3CDTF">2021-08-06T07:55:48Z</dcterms:created>
  <dcterms:modified xsi:type="dcterms:W3CDTF">2021-11-03T08:13:19Z</dcterms:modified>
</cp:coreProperties>
</file>