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Dropbox\HighDefinition\bahan\dpmptsp OKI\New folder (2)\New folder (9)\"/>
    </mc:Choice>
  </mc:AlternateContent>
  <xr:revisionPtr revIDLastSave="0" documentId="13_ncr:1_{6D7C0DFC-70F1-4EC1-8B7F-DB8A2316C0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el Lampiran 1" sheetId="1" r:id="rId1"/>
    <sheet name="Tabel Lampiran 2 " sheetId="2" state="hidden" r:id="rId2"/>
    <sheet name="Tabel Lampiran 3" sheetId="3" state="hidden" r:id="rId3"/>
    <sheet name="Tabel Lampiran 4" sheetId="4" state="hidden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5" l="1"/>
  <c r="J31" i="5"/>
  <c r="J30" i="5"/>
  <c r="J29" i="5"/>
  <c r="J28" i="5"/>
  <c r="J27" i="5"/>
  <c r="J26" i="5"/>
  <c r="J25" i="5"/>
  <c r="J24" i="5"/>
  <c r="J23" i="5"/>
  <c r="J19" i="5"/>
  <c r="J18" i="5"/>
  <c r="J17" i="5"/>
  <c r="J16" i="5"/>
  <c r="J15" i="5"/>
  <c r="J14" i="5"/>
  <c r="J13" i="5"/>
  <c r="J11" i="5"/>
  <c r="J13" i="4"/>
  <c r="F21" i="3"/>
  <c r="F20" i="3"/>
  <c r="F17" i="3"/>
  <c r="F16" i="3"/>
  <c r="F21" i="2"/>
  <c r="M12" i="1"/>
  <c r="Q12" i="1" s="1"/>
  <c r="M11" i="1"/>
  <c r="Q11" i="1" s="1"/>
  <c r="J32" i="5" l="1"/>
  <c r="H11" i="6" s="1"/>
  <c r="J20" i="5"/>
  <c r="I32" i="5"/>
  <c r="I33" i="5" s="1"/>
  <c r="Q14" i="1"/>
  <c r="H16" i="4"/>
  <c r="J16" i="4" s="1"/>
  <c r="J33" i="5" l="1"/>
  <c r="H10" i="6"/>
  <c r="L34" i="8"/>
  <c r="K34" i="8"/>
  <c r="J34" i="8"/>
  <c r="I34" i="8"/>
  <c r="H34" i="8"/>
  <c r="G34" i="8"/>
  <c r="F20" i="6"/>
  <c r="F19" i="6"/>
  <c r="I11" i="6" l="1"/>
  <c r="F27" i="7" l="1"/>
  <c r="G27" i="7" s="1"/>
  <c r="I24" i="8" l="1"/>
  <c r="H27" i="7"/>
  <c r="J24" i="8" s="1"/>
  <c r="H24" i="8"/>
  <c r="I27" i="7" l="1"/>
  <c r="J27" i="7" s="1"/>
  <c r="L24" i="8" s="1"/>
  <c r="K24" i="8" l="1"/>
  <c r="H19" i="4" l="1"/>
  <c r="H15" i="4"/>
  <c r="H17" i="4" s="1"/>
  <c r="F24" i="7"/>
  <c r="F32" i="7" s="1"/>
  <c r="I10" i="6" l="1"/>
  <c r="I12" i="6" s="1"/>
  <c r="J19" i="4"/>
  <c r="J15" i="4"/>
  <c r="J17" i="4" s="1"/>
  <c r="H13" i="4"/>
  <c r="H20" i="4" s="1"/>
  <c r="G24" i="7"/>
  <c r="G32" i="7" s="1"/>
  <c r="H11" i="8"/>
  <c r="H19" i="8" s="1"/>
  <c r="J20" i="4" l="1"/>
  <c r="H14" i="6"/>
  <c r="F28" i="7"/>
  <c r="G28" i="7" s="1"/>
  <c r="H28" i="7" s="1"/>
  <c r="I28" i="7" s="1"/>
  <c r="J28" i="7" s="1"/>
  <c r="F26" i="7"/>
  <c r="H20" i="6"/>
  <c r="I20" i="6" s="1"/>
  <c r="G17" i="8" s="1"/>
  <c r="H19" i="6"/>
  <c r="I19" i="6" s="1"/>
  <c r="F10" i="7" s="1"/>
  <c r="F12" i="7" s="1"/>
  <c r="G12" i="7" s="1"/>
  <c r="H12" i="7" s="1"/>
  <c r="I12" i="7" s="1"/>
  <c r="J12" i="7" s="1"/>
  <c r="G16" i="8"/>
  <c r="H20" i="8"/>
  <c r="H24" i="7"/>
  <c r="H32" i="7" s="1"/>
  <c r="I11" i="8"/>
  <c r="I19" i="8" s="1"/>
  <c r="I21" i="6" l="1"/>
  <c r="G26" i="7"/>
  <c r="H23" i="8"/>
  <c r="H30" i="8" s="1"/>
  <c r="H33" i="8" s="1"/>
  <c r="H35" i="8" s="1"/>
  <c r="G22" i="8"/>
  <c r="G29" i="8" s="1"/>
  <c r="G30" i="8" s="1"/>
  <c r="G33" i="8" s="1"/>
  <c r="G35" i="8" s="1"/>
  <c r="G36" i="8" s="1"/>
  <c r="H24" i="6"/>
  <c r="I24" i="6" s="1"/>
  <c r="I14" i="6"/>
  <c r="I15" i="6" s="1"/>
  <c r="I16" i="6" s="1"/>
  <c r="H23" i="6"/>
  <c r="G14" i="8"/>
  <c r="G11" i="7"/>
  <c r="H11" i="7" s="1"/>
  <c r="I11" i="7" s="1"/>
  <c r="J11" i="7" s="1"/>
  <c r="I20" i="8"/>
  <c r="I24" i="7"/>
  <c r="I32" i="7" s="1"/>
  <c r="J11" i="8"/>
  <c r="J19" i="8" s="1"/>
  <c r="I25" i="6" l="1"/>
  <c r="I23" i="6"/>
  <c r="F13" i="7" s="1"/>
  <c r="I23" i="8"/>
  <c r="I30" i="8" s="1"/>
  <c r="H26" i="7"/>
  <c r="I33" i="8"/>
  <c r="I35" i="8" s="1"/>
  <c r="H36" i="8"/>
  <c r="G10" i="7"/>
  <c r="G13" i="8"/>
  <c r="G19" i="8" s="1"/>
  <c r="G32" i="8" s="1"/>
  <c r="F14" i="7"/>
  <c r="F15" i="7"/>
  <c r="F18" i="7" s="1"/>
  <c r="J20" i="8"/>
  <c r="J24" i="7"/>
  <c r="J32" i="7" s="1"/>
  <c r="K11" i="8"/>
  <c r="K19" i="8" s="1"/>
  <c r="I36" i="8" l="1"/>
  <c r="J23" i="8"/>
  <c r="J30" i="8" s="1"/>
  <c r="J33" i="8" s="1"/>
  <c r="J35" i="8" s="1"/>
  <c r="I26" i="7"/>
  <c r="H10" i="7"/>
  <c r="F29" i="7"/>
  <c r="F30" i="7" s="1"/>
  <c r="F31" i="7" s="1"/>
  <c r="H26" i="8"/>
  <c r="G14" i="7"/>
  <c r="F17" i="7"/>
  <c r="H25" i="8" s="1"/>
  <c r="H29" i="8" s="1"/>
  <c r="H32" i="8" s="1"/>
  <c r="G13" i="7"/>
  <c r="L11" i="8"/>
  <c r="L19" i="8" s="1"/>
  <c r="K20" i="8"/>
  <c r="J36" i="8" l="1"/>
  <c r="K23" i="8"/>
  <c r="K30" i="8" s="1"/>
  <c r="K33" i="8" s="1"/>
  <c r="K35" i="8" s="1"/>
  <c r="J26" i="7"/>
  <c r="L23" i="8" s="1"/>
  <c r="L30" i="8" s="1"/>
  <c r="F33" i="7"/>
  <c r="F34" i="7" s="1"/>
  <c r="I10" i="7"/>
  <c r="H13" i="7"/>
  <c r="G15" i="7"/>
  <c r="G18" i="7" s="1"/>
  <c r="H14" i="7"/>
  <c r="G17" i="7"/>
  <c r="I25" i="8" s="1"/>
  <c r="L20" i="8"/>
  <c r="K36" i="8" l="1"/>
  <c r="L33" i="8"/>
  <c r="L35" i="8" s="1"/>
  <c r="J10" i="7"/>
  <c r="I26" i="8"/>
  <c r="I29" i="8" s="1"/>
  <c r="G29" i="7"/>
  <c r="G30" i="7" s="1"/>
  <c r="G31" i="7" s="1"/>
  <c r="G33" i="7" s="1"/>
  <c r="G34" i="7" s="1"/>
  <c r="I14" i="7"/>
  <c r="H17" i="7"/>
  <c r="J25" i="8" s="1"/>
  <c r="I13" i="7"/>
  <c r="H15" i="7"/>
  <c r="H18" i="7" s="1"/>
  <c r="L36" i="8" l="1"/>
  <c r="G39" i="8" s="1"/>
  <c r="G40" i="8"/>
  <c r="I32" i="8"/>
  <c r="J13" i="7"/>
  <c r="J15" i="7" s="1"/>
  <c r="J18" i="7" s="1"/>
  <c r="I15" i="7"/>
  <c r="I18" i="7" s="1"/>
  <c r="J14" i="7"/>
  <c r="J17" i="7" s="1"/>
  <c r="L25" i="8" s="1"/>
  <c r="I17" i="7"/>
  <c r="K25" i="8" s="1"/>
  <c r="H29" i="7"/>
  <c r="H30" i="7" s="1"/>
  <c r="H31" i="7" s="1"/>
  <c r="H33" i="7" s="1"/>
  <c r="H34" i="7" s="1"/>
  <c r="J26" i="8"/>
  <c r="J29" i="8" s="1"/>
  <c r="J32" i="8" l="1"/>
  <c r="K26" i="8"/>
  <c r="K29" i="8" s="1"/>
  <c r="I29" i="7"/>
  <c r="I30" i="7" s="1"/>
  <c r="I31" i="7" s="1"/>
  <c r="I33" i="7" s="1"/>
  <c r="I34" i="7" s="1"/>
  <c r="J29" i="7"/>
  <c r="J30" i="7" s="1"/>
  <c r="J31" i="7" s="1"/>
  <c r="J33" i="7" s="1"/>
  <c r="J34" i="7" s="1"/>
  <c r="L26" i="8"/>
  <c r="L29" i="8" s="1"/>
  <c r="L32" i="8" s="1"/>
  <c r="K32" i="8" l="1"/>
  <c r="G41" i="8"/>
</calcChain>
</file>

<file path=xl/sharedStrings.xml><?xml version="1.0" encoding="utf-8"?>
<sst xmlns="http://schemas.openxmlformats.org/spreadsheetml/2006/main" count="541" uniqueCount="233">
  <si>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</si>
  <si>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</si>
  <si>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</si>
  <si>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</si>
  <si>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</si>
  <si>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</si>
  <si>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</si>
  <si>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</si>
  <si>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</si>
  <si>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</si>
  <si>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</si>
  <si>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</si>
  <si>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</si>
  <si>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</si>
  <si>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</si>
  <si>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</si>
  <si>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</si>
  <si>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</si>
  <si>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</si>
  <si>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</si>
  <si>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</si>
  <si>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</si>
  <si>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</si>
  <si>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</si>
  <si>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</si>
  <si>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</si>
  <si>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</si>
  <si>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</si>
  <si>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</si>
  <si>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</si>
  <si>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</si>
  <si>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</si>
  <si>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</si>
  <si>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</si>
  <si>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</si>
  <si>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</si>
  <si>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</si>
  <si>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</si>
  <si>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</si>
  <si>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</si>
  <si>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</si>
  <si>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</si>
  <si>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</si>
  <si>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</si>
  <si>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</si>
  <si>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</si>
  <si>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</si>
  <si>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</si>
  <si>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</si>
  <si>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</si>
  <si>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</si>
  <si>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</si>
  <si>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</si>
  <si>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</si>
  <si>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</si>
  <si>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</si>
  <si>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</si>
  <si>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</si>
  <si>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</si>
  <si>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</si>
  <si>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</si>
  <si>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</si>
  <si>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</si>
  <si>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</si>
  <si>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</si>
  <si>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</si>
  <si>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</si>
  <si>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</si>
  <si>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Perizinan</t>
  </si>
  <si>
    <t>Paket</t>
  </si>
  <si>
    <t>Bangunan :</t>
  </si>
  <si>
    <t>-  Kantor</t>
  </si>
  <si>
    <t>Kendaraan roda dua</t>
  </si>
  <si>
    <t>Tabel Lampiran 4</t>
  </si>
  <si>
    <t>BIAYA OPERASIONAL</t>
  </si>
  <si>
    <t>NILAI RP</t>
  </si>
  <si>
    <t>PER BULAN</t>
  </si>
  <si>
    <t>PER TAHUN</t>
  </si>
  <si>
    <t>HOK</t>
  </si>
  <si>
    <t>d.</t>
  </si>
  <si>
    <t>Total Biaya variabel (1)</t>
  </si>
  <si>
    <t>Biaya Tetap (Overhead) :</t>
  </si>
  <si>
    <t>Tenaga Administrasi</t>
  </si>
  <si>
    <t>Listrik</t>
  </si>
  <si>
    <t>e.</t>
  </si>
  <si>
    <t>f.</t>
  </si>
  <si>
    <t>g.</t>
  </si>
  <si>
    <t>Pajak kendaraan/KIR</t>
  </si>
  <si>
    <t>h.</t>
  </si>
  <si>
    <t>Jumlah biaya overhead (2)</t>
  </si>
  <si>
    <t>Total Biaya Operasional (1 + 2)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</si>
  <si>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</si>
  <si>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</si>
  <si>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</si>
  <si>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</si>
  <si>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</si>
  <si>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</si>
  <si>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</si>
  <si>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</si>
  <si>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</si>
  <si>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KEBUTUHAN MODAL (RP)</t>
  </si>
  <si>
    <t>MODAL (RP)</t>
  </si>
  <si>
    <t>Modal Kerja</t>
  </si>
  <si>
    <t>a</t>
  </si>
  <si>
    <t>Biaya tetap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</si>
  <si>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</si>
  <si>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</si>
  <si>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</si>
  <si>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</si>
  <si>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</si>
  <si>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</si>
  <si>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</si>
  <si>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</si>
  <si>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</si>
  <si>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</si>
  <si>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</si>
  <si>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</si>
  <si>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</si>
  <si>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</si>
  <si>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</si>
  <si>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</si>
  <si>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</si>
  <si>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</si>
  <si>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</si>
  <si>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</si>
  <si>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</si>
  <si>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</si>
  <si>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</si>
  <si>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</si>
  <si>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</si>
  <si>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</si>
  <si>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</si>
  <si>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</si>
  <si>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</si>
  <si>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</si>
  <si>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</si>
  <si>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</si>
  <si>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</si>
  <si>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</si>
  <si>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</si>
  <si>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</si>
  <si>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</si>
  <si>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</si>
  <si>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</si>
  <si>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</si>
  <si>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</si>
  <si>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</si>
  <si>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</si>
  <si>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</si>
  <si>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</si>
  <si>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</si>
  <si>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</si>
  <si>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Per Siklus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</si>
  <si>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</si>
  <si>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</si>
  <si>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</si>
  <si>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</si>
  <si>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</si>
  <si>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Persen/Thn</t>
  </si>
  <si>
    <t>Total 3</t>
  </si>
  <si>
    <t>Mesin-mesin :</t>
  </si>
  <si>
    <t>Unit</t>
  </si>
  <si>
    <t>Rp/thn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</si>
  <si>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</si>
  <si>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</si>
  <si>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</si>
  <si>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</si>
  <si>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</si>
  <si>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</si>
  <si>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</si>
  <si>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</si>
  <si>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</si>
  <si>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</si>
  <si>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</si>
  <si>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</si>
  <si>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</si>
  <si>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</si>
  <si>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</si>
  <si>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</si>
  <si>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Lamanya/Proses Produksi</t>
  </si>
  <si>
    <t>SKALA USAHA</t>
  </si>
  <si>
    <t>Biaya Variabel (langsung) :</t>
  </si>
  <si>
    <t>Biaya variabel</t>
  </si>
  <si>
    <t>Air</t>
  </si>
  <si>
    <t>i.</t>
  </si>
  <si>
    <t>Keamanan</t>
  </si>
  <si>
    <t>j.</t>
  </si>
  <si>
    <t>Jasa</t>
  </si>
  <si>
    <t>Penyewaan Gedung Perahu Kajang</t>
  </si>
  <si>
    <t>Rata-rata penjualan/Siklus Produksi (6 bln)</t>
  </si>
  <si>
    <t>Event</t>
  </si>
  <si>
    <t>Event : Konser musik</t>
  </si>
  <si>
    <t>Penjualan tiket masuk</t>
  </si>
  <si>
    <t>Pemasangan iklan/reklame sponsor</t>
  </si>
  <si>
    <t>Tiket</t>
  </si>
  <si>
    <t>Note : Jumlah event per tahun = 2 kali</t>
  </si>
  <si>
    <t>Pengurusan izin kegiatan</t>
  </si>
  <si>
    <t>Penyewaan tempat dan alat</t>
  </si>
  <si>
    <t>Kontrak/kerjasama dengan artis dan band</t>
  </si>
  <si>
    <t>Perekrutan tenaga operasional event</t>
  </si>
  <si>
    <t>Mobilisasi sarana dan prasarana</t>
  </si>
  <si>
    <t>Penyelenggaraan event</t>
  </si>
  <si>
    <t>Evaluasi acara</t>
  </si>
  <si>
    <t>Penyelesaian kewajiban dengan pihak ketiga</t>
  </si>
  <si>
    <t>Penyusunan proposal kegiatan</t>
  </si>
  <si>
    <t>Penyiapan tempat acara</t>
  </si>
  <si>
    <t>Pembersihan tempat acara</t>
  </si>
  <si>
    <t>Promosi event melalui berbagai media</t>
  </si>
  <si>
    <t>Pemasangan spanduk dan reklame</t>
  </si>
  <si>
    <t>Rp/tiket</t>
  </si>
  <si>
    <t>Rp/paket</t>
  </si>
  <si>
    <t>-  Komputer</t>
  </si>
  <si>
    <t>-  Printer dan scaner</t>
  </si>
  <si>
    <t>Peralatan</t>
  </si>
  <si>
    <t>Total 2</t>
  </si>
  <si>
    <t>Rp/event</t>
  </si>
  <si>
    <t>Jlh siklus/thn</t>
  </si>
  <si>
    <t>Honor artis dan band</t>
  </si>
  <si>
    <t>Sewa peralatan</t>
  </si>
  <si>
    <t>Bahan dekorasi panggung</t>
  </si>
  <si>
    <t>Promosi melalui media cetak dan elektronik</t>
  </si>
  <si>
    <t>Honor tenaga kerja operasional</t>
  </si>
  <si>
    <t>Biaya lainnya</t>
  </si>
  <si>
    <t>Telepon/internet</t>
  </si>
  <si>
    <t>Spanduk dan reklame</t>
  </si>
  <si>
    <t>Sewa kendaraan roda empat</t>
  </si>
  <si>
    <t>Operasional kendaraan roda empat</t>
  </si>
  <si>
    <t>Operasional kendaraan roda dua</t>
  </si>
  <si>
    <t>Note : jangka waktu kredit = 2 bln/event atau 4 bulan/tahun</t>
  </si>
  <si>
    <t>3.000 orang/Event (Kegiatan)</t>
  </si>
  <si>
    <t>Sewa tempat acara*)</t>
  </si>
  <si>
    <t>Gaji manajer **)</t>
  </si>
  <si>
    <t>*) Utk satu event = 3 hari kerja, dimana tarif sewa gedung perahu kajang perharinya Rp 2,5 juta. **) Manajer dirangkap oleh pemilik usaha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</si>
</sst>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6" xfId="1" applyFont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2" borderId="6" xfId="0" quotePrefix="1" applyFont="1" applyFill="1" applyBorder="1" applyAlignment="1">
      <alignment vertical="center"/>
    </xf>
    <xf numFmtId="0" fontId="7" fillId="2" borderId="1" xfId="0" quotePrefix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7" fillId="0" borderId="3" xfId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quotePrefix="1" applyBorder="1"/>
    <xf numFmtId="0" fontId="2" fillId="0" borderId="8" xfId="0" applyFont="1" applyFill="1" applyBorder="1" applyAlignment="1">
      <alignment vertical="center"/>
    </xf>
    <xf numFmtId="41" fontId="3" fillId="0" borderId="1" xfId="1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1" fontId="0" fillId="0" borderId="1" xfId="1" applyFont="1" applyBorder="1" applyAlignment="1">
      <alignment horizontal="center"/>
    </xf>
    <xf numFmtId="0" fontId="9" fillId="0" borderId="0" xfId="0" applyFont="1"/>
    <xf numFmtId="41" fontId="7" fillId="0" borderId="4" xfId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2" fillId="0" borderId="3" xfId="0" quotePrefix="1" applyFont="1" applyBorder="1" applyAlignment="1">
      <alignment vertical="center"/>
    </xf>
    <xf numFmtId="41" fontId="7" fillId="0" borderId="3" xfId="1" applyFont="1" applyBorder="1" applyAlignment="1">
      <alignment horizontal="center" vertical="center"/>
    </xf>
    <xf numFmtId="0" fontId="7" fillId="2" borderId="13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2" borderId="15" xfId="0" applyFont="1" applyFill="1" applyBorder="1" applyAlignment="1">
      <alignment vertical="center"/>
    </xf>
    <xf numFmtId="1" fontId="7" fillId="0" borderId="9" xfId="0" applyNumberFormat="1" applyFont="1" applyBorder="1" applyAlignment="1">
      <alignment vertical="center"/>
    </xf>
    <xf numFmtId="1" fontId="7" fillId="0" borderId="3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2" xfId="0" quotePrefix="1" applyFont="1" applyFill="1" applyBorder="1" applyAlignment="1">
      <alignment vertical="center"/>
    </xf>
    <xf numFmtId="41" fontId="7" fillId="0" borderId="13" xfId="1" applyNumberFormat="1" applyFont="1" applyBorder="1" applyAlignment="1">
      <alignment vertical="center"/>
    </xf>
    <xf numFmtId="41" fontId="0" fillId="0" borderId="1" xfId="1" applyFont="1" applyBorder="1" applyAlignment="1">
      <alignment horizontal="right"/>
    </xf>
    <xf numFmtId="41" fontId="0" fillId="0" borderId="0" xfId="1" applyFont="1" applyBorder="1"/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5"/>
  <sheetViews>
    <sheetView tabSelected="1" workbookViewId="0">
      <selection activeCell="H5" sqref="H5"/>
    </sheetView>
  </sheetViews>
  <sheetFormatPr defaultRowHeight="15" x14ac:dyDescent="0.25"/>
  <cols>
    <col min="2" max="2" width="4.42578125" customWidth="1"/>
    <col min="3" max="3" width="38.7109375" customWidth="1"/>
    <col min="4" max="4" width="2.5703125" customWidth="1"/>
    <col min="5" max="7" width="9.140625" hidden="1" customWidth="1"/>
    <col min="8" max="8" width="17.28515625" customWidth="1"/>
    <col min="10" max="10" width="9.140625" hidden="1" customWidth="1"/>
    <col min="11" max="11" width="15.28515625" customWidth="1"/>
    <col min="12" max="12" width="9.140625" hidden="1" customWidth="1"/>
    <col min="13" max="13" width="13.28515625" customWidth="1"/>
    <col min="14" max="14" width="9.140625" hidden="1" customWidth="1"/>
    <col min="15" max="15" width="14.5703125" customWidth="1"/>
    <col min="16" max="16" width="12.42578125" customWidth="1"/>
    <col min="17" max="17" width="17" customWidth="1"/>
  </cols>
  <sheetData>
    <row r="1" spans="2:28" x14ac:dyDescent="0.25">
      <c r="B1" t="s">
        <v>14</v>
      </c>
    </row>
    <row r="2" spans="2:28" x14ac:dyDescent="0.25">
      <c r="B2" s="4" t="s">
        <v>0</v>
      </c>
      <c r="C2" s="4"/>
      <c r="D2" s="3" t="s">
        <v>12</v>
      </c>
    </row>
    <row r="3" spans="2:28" x14ac:dyDescent="0.25">
      <c r="B3" t="s">
        <v>1</v>
      </c>
      <c r="D3" s="72" t="s">
        <v>11</v>
      </c>
      <c r="H3" t="s">
        <v>187</v>
      </c>
    </row>
    <row r="4" spans="2:28" x14ac:dyDescent="0.25">
      <c r="B4" t="s">
        <v>2</v>
      </c>
      <c r="D4" s="72" t="s">
        <v>11</v>
      </c>
      <c r="H4" t="s">
        <v>188</v>
      </c>
    </row>
    <row r="5" spans="2:28" x14ac:dyDescent="0.25">
      <c r="B5" t="s">
        <v>180</v>
      </c>
      <c r="D5" s="72" t="s">
        <v>11</v>
      </c>
      <c r="H5" s="3" t="s">
        <v>229</v>
      </c>
    </row>
    <row r="7" spans="2:28" x14ac:dyDescent="0.25">
      <c r="B7" s="162" t="s">
        <v>189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4" t="s">
        <v>3</v>
      </c>
      <c r="N7" s="166"/>
      <c r="O7" s="166"/>
      <c r="P7" s="166"/>
      <c r="Q7" s="165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2:28" x14ac:dyDescent="0.25">
      <c r="B8" s="2" t="s">
        <v>4</v>
      </c>
      <c r="C8" s="162" t="s">
        <v>5</v>
      </c>
      <c r="D8" s="162"/>
      <c r="E8" s="162"/>
      <c r="F8" s="162"/>
      <c r="G8" s="162"/>
      <c r="H8" s="124" t="s">
        <v>6</v>
      </c>
      <c r="I8" s="163" t="s">
        <v>7</v>
      </c>
      <c r="J8" s="163"/>
      <c r="K8" s="164" t="s">
        <v>8</v>
      </c>
      <c r="L8" s="165"/>
      <c r="M8" s="139" t="s">
        <v>152</v>
      </c>
      <c r="N8" s="143"/>
      <c r="O8" s="124" t="s">
        <v>216</v>
      </c>
      <c r="P8" s="125" t="s">
        <v>13</v>
      </c>
      <c r="Q8" s="124" t="s">
        <v>9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2:28" x14ac:dyDescent="0.25">
      <c r="B9" s="2"/>
      <c r="C9" s="115"/>
      <c r="D9" s="116"/>
      <c r="E9" s="116"/>
      <c r="F9" s="116"/>
      <c r="G9" s="116"/>
      <c r="H9" s="112"/>
      <c r="I9" s="94"/>
      <c r="J9" s="95"/>
      <c r="K9" s="112"/>
      <c r="L9" s="113"/>
      <c r="M9" s="112"/>
      <c r="N9" s="117"/>
      <c r="O9" s="118"/>
      <c r="P9" s="117"/>
      <c r="Q9" s="118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2:28" x14ac:dyDescent="0.25">
      <c r="B10" s="2" t="s">
        <v>12</v>
      </c>
      <c r="C10" s="120" t="s">
        <v>191</v>
      </c>
      <c r="D10" s="121"/>
      <c r="E10" s="121"/>
      <c r="F10" s="121"/>
      <c r="G10" s="121"/>
      <c r="H10" s="119"/>
      <c r="I10" s="157"/>
      <c r="J10" s="158"/>
      <c r="K10" s="119"/>
      <c r="L10" s="103"/>
      <c r="M10" s="133"/>
      <c r="N10" s="93"/>
      <c r="O10" s="114"/>
      <c r="P10" s="134"/>
      <c r="Q10" s="12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2:28" x14ac:dyDescent="0.25">
      <c r="B11" s="2" t="s">
        <v>42</v>
      </c>
      <c r="C11" s="144" t="s">
        <v>192</v>
      </c>
      <c r="D11" s="121"/>
      <c r="E11" s="121"/>
      <c r="F11" s="121"/>
      <c r="G11" s="121"/>
      <c r="H11" s="119">
        <v>3000</v>
      </c>
      <c r="I11" s="135" t="s">
        <v>194</v>
      </c>
      <c r="J11" s="136"/>
      <c r="K11" s="119">
        <v>50000</v>
      </c>
      <c r="L11" s="103"/>
      <c r="M11" s="145">
        <f>+K11*H11</f>
        <v>150000000</v>
      </c>
      <c r="N11" s="93"/>
      <c r="O11" s="134">
        <v>2</v>
      </c>
      <c r="P11" s="142"/>
      <c r="Q11" s="123">
        <f>+O11*M11</f>
        <v>300000000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2:28" x14ac:dyDescent="0.25">
      <c r="B12" s="2" t="s">
        <v>46</v>
      </c>
      <c r="C12" s="120" t="s">
        <v>193</v>
      </c>
      <c r="D12" s="121"/>
      <c r="E12" s="121"/>
      <c r="F12" s="121"/>
      <c r="G12" s="121"/>
      <c r="H12" s="119">
        <v>1</v>
      </c>
      <c r="I12" s="135" t="s">
        <v>69</v>
      </c>
      <c r="J12" s="136"/>
      <c r="K12" s="119">
        <v>25000000</v>
      </c>
      <c r="L12" s="103"/>
      <c r="M12" s="145">
        <f>+K12*H12</f>
        <v>25000000</v>
      </c>
      <c r="N12" s="96"/>
      <c r="O12" s="134">
        <v>2</v>
      </c>
      <c r="P12" s="134"/>
      <c r="Q12" s="123">
        <f>+O12*M12</f>
        <v>50000000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2:28" x14ac:dyDescent="0.25">
      <c r="B13" s="2" t="s">
        <v>12</v>
      </c>
      <c r="C13" s="120"/>
      <c r="D13" s="121"/>
      <c r="E13" s="121"/>
      <c r="F13" s="121"/>
      <c r="G13" s="121"/>
      <c r="H13" s="122"/>
      <c r="I13" s="157"/>
      <c r="J13" s="158"/>
      <c r="K13" s="159"/>
      <c r="L13" s="160"/>
      <c r="M13" s="159"/>
      <c r="N13" s="161"/>
      <c r="O13" s="118"/>
      <c r="P13" s="117"/>
      <c r="Q13" s="96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2:28" x14ac:dyDescent="0.25">
      <c r="B14" s="120" t="s">
        <v>10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16"/>
      <c r="Q14" s="123">
        <f>SUM(Q11:Q12)</f>
        <v>350000000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2:28" x14ac:dyDescent="0.25">
      <c r="B15" s="132" t="s">
        <v>195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 t="s">
        <v>12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</sheetData>
  <mergeCells count="9">
    <mergeCell ref="I10:J10"/>
    <mergeCell ref="I13:J13"/>
    <mergeCell ref="K13:L13"/>
    <mergeCell ref="M13:N13"/>
    <mergeCell ref="B7:L7"/>
    <mergeCell ref="C8:G8"/>
    <mergeCell ref="I8:J8"/>
    <mergeCell ref="K8:L8"/>
    <mergeCell ref="M7:Q7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22"/>
  <sheetViews>
    <sheetView topLeftCell="A4" workbookViewId="0">
      <selection activeCell="F5" sqref="F5"/>
    </sheetView>
  </sheetViews>
  <sheetFormatPr defaultRowHeight="15" x14ac:dyDescent="0.25"/>
  <cols>
    <col min="2" max="2" width="5.140625" customWidth="1"/>
    <col min="3" max="3" width="41.85546875" customWidth="1"/>
    <col min="4" max="4" width="2.5703125" customWidth="1"/>
    <col min="5" max="5" width="9.140625" hidden="1" customWidth="1"/>
    <col min="6" max="6" width="29" customWidth="1"/>
    <col min="7" max="7" width="13.140625" customWidth="1"/>
  </cols>
  <sheetData>
    <row r="1" spans="2:17" x14ac:dyDescent="0.25">
      <c r="B1" s="1" t="s">
        <v>15</v>
      </c>
      <c r="C1" s="1"/>
      <c r="D1" s="1"/>
      <c r="E1" s="1"/>
      <c r="F1" s="1"/>
      <c r="G1" s="1"/>
    </row>
    <row r="2" spans="2:17" x14ac:dyDescent="0.25">
      <c r="B2" s="4" t="s">
        <v>16</v>
      </c>
      <c r="C2" s="4"/>
      <c r="D2" s="84" t="s">
        <v>12</v>
      </c>
      <c r="E2" s="1"/>
      <c r="F2" s="1"/>
      <c r="G2" s="1"/>
    </row>
    <row r="3" spans="2:17" x14ac:dyDescent="0.25">
      <c r="B3" s="1" t="s">
        <v>1</v>
      </c>
      <c r="C3" s="1"/>
      <c r="D3" s="85" t="s">
        <v>11</v>
      </c>
      <c r="F3" t="s">
        <v>187</v>
      </c>
      <c r="P3" s="1"/>
      <c r="Q3" s="1"/>
    </row>
    <row r="4" spans="2:17" x14ac:dyDescent="0.25">
      <c r="B4" s="1" t="s">
        <v>2</v>
      </c>
      <c r="C4" s="1"/>
      <c r="D4" s="85" t="s">
        <v>11</v>
      </c>
      <c r="F4" t="s">
        <v>188</v>
      </c>
      <c r="P4" s="1"/>
      <c r="Q4" s="1"/>
    </row>
    <row r="5" spans="2:17" x14ac:dyDescent="0.25">
      <c r="B5" s="1" t="s">
        <v>180</v>
      </c>
      <c r="C5" s="1"/>
      <c r="D5" s="85" t="s">
        <v>11</v>
      </c>
      <c r="F5" s="3" t="s">
        <v>229</v>
      </c>
      <c r="P5" s="1"/>
      <c r="Q5" s="1"/>
    </row>
    <row r="6" spans="2:17" x14ac:dyDescent="0.25">
      <c r="B6" s="1"/>
      <c r="C6" s="1"/>
      <c r="D6" s="1"/>
      <c r="E6" s="1"/>
      <c r="F6" s="1"/>
      <c r="G6" s="1"/>
    </row>
    <row r="7" spans="2:17" x14ac:dyDescent="0.25">
      <c r="B7" s="86" t="s">
        <v>4</v>
      </c>
      <c r="C7" s="126" t="s">
        <v>17</v>
      </c>
      <c r="D7" s="127"/>
      <c r="F7" s="87" t="s">
        <v>179</v>
      </c>
      <c r="G7" s="88" t="s">
        <v>7</v>
      </c>
    </row>
    <row r="8" spans="2:17" x14ac:dyDescent="0.25">
      <c r="B8" s="81" t="s">
        <v>24</v>
      </c>
      <c r="C8" s="73" t="s">
        <v>204</v>
      </c>
      <c r="D8" s="74"/>
      <c r="F8" s="79">
        <v>3</v>
      </c>
      <c r="G8" s="128" t="s">
        <v>78</v>
      </c>
    </row>
    <row r="9" spans="2:17" x14ac:dyDescent="0.25">
      <c r="B9" s="82" t="s">
        <v>27</v>
      </c>
      <c r="C9" s="73" t="s">
        <v>196</v>
      </c>
      <c r="D9" s="74"/>
      <c r="F9" s="147">
        <v>3</v>
      </c>
      <c r="G9" s="148" t="s">
        <v>78</v>
      </c>
    </row>
    <row r="10" spans="2:17" x14ac:dyDescent="0.25">
      <c r="B10" s="81" t="s">
        <v>29</v>
      </c>
      <c r="C10" s="75" t="s">
        <v>198</v>
      </c>
      <c r="D10" s="76"/>
      <c r="E10" s="22"/>
      <c r="F10" s="80">
        <v>5</v>
      </c>
      <c r="G10" s="148" t="s">
        <v>78</v>
      </c>
    </row>
    <row r="11" spans="2:17" x14ac:dyDescent="0.25">
      <c r="B11" s="152" t="s">
        <v>33</v>
      </c>
      <c r="C11" s="77" t="s">
        <v>199</v>
      </c>
      <c r="D11" s="78"/>
      <c r="F11" s="79">
        <v>5</v>
      </c>
      <c r="G11" s="148" t="s">
        <v>78</v>
      </c>
    </row>
    <row r="12" spans="2:17" x14ac:dyDescent="0.25">
      <c r="B12" s="82" t="s">
        <v>34</v>
      </c>
      <c r="C12" s="75" t="s">
        <v>207</v>
      </c>
      <c r="D12" s="76"/>
      <c r="E12" s="22"/>
      <c r="F12" s="80">
        <v>23</v>
      </c>
      <c r="G12" s="148" t="s">
        <v>78</v>
      </c>
    </row>
    <row r="13" spans="2:17" x14ac:dyDescent="0.25">
      <c r="B13" s="81" t="s">
        <v>36</v>
      </c>
      <c r="C13" s="77" t="s">
        <v>208</v>
      </c>
      <c r="D13" s="78"/>
      <c r="F13" s="79">
        <v>5</v>
      </c>
      <c r="G13" s="148" t="s">
        <v>78</v>
      </c>
    </row>
    <row r="14" spans="2:17" x14ac:dyDescent="0.25">
      <c r="B14" s="82" t="s">
        <v>38</v>
      </c>
      <c r="C14" s="75" t="s">
        <v>197</v>
      </c>
      <c r="D14" s="76"/>
      <c r="F14" s="80">
        <v>5</v>
      </c>
      <c r="G14" s="148" t="s">
        <v>78</v>
      </c>
    </row>
    <row r="15" spans="2:17" x14ac:dyDescent="0.25">
      <c r="B15" s="81" t="s">
        <v>40</v>
      </c>
      <c r="C15" s="73" t="s">
        <v>200</v>
      </c>
      <c r="D15" s="78"/>
      <c r="F15" s="150">
        <v>2</v>
      </c>
      <c r="G15" s="148" t="s">
        <v>78</v>
      </c>
    </row>
    <row r="16" spans="2:17" x14ac:dyDescent="0.25">
      <c r="B16" s="82" t="s">
        <v>49</v>
      </c>
      <c r="C16" s="75" t="s">
        <v>205</v>
      </c>
      <c r="D16" s="76"/>
      <c r="E16" s="22"/>
      <c r="F16" s="151">
        <v>2</v>
      </c>
      <c r="G16" s="148" t="s">
        <v>78</v>
      </c>
    </row>
    <row r="17" spans="2:7" x14ac:dyDescent="0.25">
      <c r="B17" s="82" t="s">
        <v>51</v>
      </c>
      <c r="C17" s="75" t="s">
        <v>201</v>
      </c>
      <c r="D17" s="76"/>
      <c r="E17" s="22"/>
      <c r="F17" s="151">
        <v>1</v>
      </c>
      <c r="G17" s="148" t="s">
        <v>78</v>
      </c>
    </row>
    <row r="18" spans="2:7" x14ac:dyDescent="0.25">
      <c r="B18" s="81" t="s">
        <v>53</v>
      </c>
      <c r="C18" s="77" t="s">
        <v>206</v>
      </c>
      <c r="D18" s="78"/>
      <c r="E18" s="16"/>
      <c r="F18" s="150">
        <v>2</v>
      </c>
      <c r="G18" s="148" t="s">
        <v>78</v>
      </c>
    </row>
    <row r="19" spans="2:7" x14ac:dyDescent="0.25">
      <c r="B19" s="82" t="s">
        <v>57</v>
      </c>
      <c r="C19" s="75" t="s">
        <v>202</v>
      </c>
      <c r="D19" s="76"/>
      <c r="E19" s="22"/>
      <c r="F19" s="151">
        <v>1</v>
      </c>
      <c r="G19" s="148" t="s">
        <v>78</v>
      </c>
    </row>
    <row r="20" spans="2:7" x14ac:dyDescent="0.25">
      <c r="B20" s="82" t="s">
        <v>59</v>
      </c>
      <c r="C20" s="75" t="s">
        <v>203</v>
      </c>
      <c r="D20" s="76"/>
      <c r="E20" s="22"/>
      <c r="F20" s="151">
        <v>3</v>
      </c>
      <c r="G20" s="148" t="s">
        <v>78</v>
      </c>
    </row>
    <row r="21" spans="2:7" x14ac:dyDescent="0.25">
      <c r="B21" s="153" t="s">
        <v>61</v>
      </c>
      <c r="C21" s="146" t="s">
        <v>10</v>
      </c>
      <c r="D21" s="149"/>
      <c r="F21" s="154">
        <f>SUM(F8:F20)</f>
        <v>60</v>
      </c>
      <c r="G21" s="138" t="s">
        <v>78</v>
      </c>
    </row>
    <row r="22" spans="2:7" x14ac:dyDescent="0.25">
      <c r="B22" t="s">
        <v>153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41"/>
  <sheetViews>
    <sheetView workbookViewId="0">
      <selection activeCell="F6" sqref="F6"/>
    </sheetView>
  </sheetViews>
  <sheetFormatPr defaultRowHeight="15" x14ac:dyDescent="0.25"/>
  <cols>
    <col min="2" max="2" width="5.5703125" customWidth="1"/>
    <col min="3" max="3" width="4.5703125" customWidth="1"/>
    <col min="4" max="4" width="34" customWidth="1"/>
    <col min="5" max="5" width="2.7109375" customWidth="1"/>
    <col min="6" max="6" width="16.7109375" customWidth="1"/>
    <col min="7" max="7" width="16.5703125" customWidth="1"/>
  </cols>
  <sheetData>
    <row r="2" spans="2:7" ht="15.75" x14ac:dyDescent="0.25">
      <c r="B2" s="5" t="s">
        <v>18</v>
      </c>
      <c r="C2" s="5"/>
      <c r="D2" s="5"/>
      <c r="E2" s="5"/>
    </row>
    <row r="3" spans="2:7" ht="15.75" x14ac:dyDescent="0.25">
      <c r="B3" s="6" t="s">
        <v>19</v>
      </c>
      <c r="C3" s="6"/>
      <c r="D3" s="6"/>
      <c r="E3" s="7" t="s">
        <v>12</v>
      </c>
    </row>
    <row r="4" spans="2:7" ht="15.75" x14ac:dyDescent="0.25">
      <c r="B4" s="5" t="s">
        <v>1</v>
      </c>
      <c r="C4" s="5"/>
      <c r="D4" s="5"/>
      <c r="E4" s="64" t="s">
        <v>11</v>
      </c>
      <c r="F4" t="s">
        <v>187</v>
      </c>
    </row>
    <row r="5" spans="2:7" ht="15.75" x14ac:dyDescent="0.25">
      <c r="B5" s="5" t="s">
        <v>2</v>
      </c>
      <c r="C5" s="5"/>
      <c r="D5" s="5"/>
      <c r="E5" s="64" t="s">
        <v>11</v>
      </c>
      <c r="F5" t="s">
        <v>188</v>
      </c>
    </row>
    <row r="6" spans="2:7" ht="15.75" x14ac:dyDescent="0.25">
      <c r="B6" s="5" t="s">
        <v>180</v>
      </c>
      <c r="C6" s="5"/>
      <c r="D6" s="5"/>
      <c r="E6" s="64" t="s">
        <v>11</v>
      </c>
      <c r="F6" s="3" t="s">
        <v>229</v>
      </c>
    </row>
    <row r="8" spans="2:7" ht="15.75" x14ac:dyDescent="0.25">
      <c r="B8" s="26" t="s">
        <v>20</v>
      </c>
      <c r="C8" s="129" t="s">
        <v>21</v>
      </c>
      <c r="D8" s="130"/>
      <c r="E8" s="130"/>
      <c r="F8" s="29" t="s">
        <v>22</v>
      </c>
      <c r="G8" s="29" t="s">
        <v>23</v>
      </c>
    </row>
    <row r="9" spans="2:7" x14ac:dyDescent="0.25">
      <c r="B9" s="9" t="s">
        <v>24</v>
      </c>
      <c r="C9" s="12" t="s">
        <v>25</v>
      </c>
      <c r="D9" s="13"/>
      <c r="E9" s="13"/>
      <c r="F9" s="9">
        <v>5</v>
      </c>
      <c r="G9" s="24" t="s">
        <v>26</v>
      </c>
    </row>
    <row r="10" spans="2:7" x14ac:dyDescent="0.25">
      <c r="B10" s="25" t="s">
        <v>27</v>
      </c>
      <c r="C10" s="21" t="s">
        <v>30</v>
      </c>
      <c r="D10" s="22"/>
      <c r="E10" s="22"/>
      <c r="F10" s="18">
        <v>12</v>
      </c>
      <c r="G10" s="8" t="s">
        <v>28</v>
      </c>
    </row>
    <row r="11" spans="2:7" x14ac:dyDescent="0.25">
      <c r="B11" s="19" t="s">
        <v>29</v>
      </c>
      <c r="C11" s="15" t="s">
        <v>31</v>
      </c>
      <c r="D11" s="16"/>
      <c r="E11" s="16"/>
      <c r="F11" s="10">
        <v>30</v>
      </c>
      <c r="G11" s="20" t="s">
        <v>32</v>
      </c>
    </row>
    <row r="12" spans="2:7" x14ac:dyDescent="0.25">
      <c r="B12" s="25" t="s">
        <v>33</v>
      </c>
      <c r="C12" s="21" t="s">
        <v>156</v>
      </c>
      <c r="D12" s="22"/>
      <c r="E12" s="22"/>
      <c r="F12" s="65">
        <v>6</v>
      </c>
      <c r="G12" s="8" t="s">
        <v>28</v>
      </c>
    </row>
    <row r="13" spans="2:7" x14ac:dyDescent="0.25">
      <c r="B13" s="25" t="s">
        <v>34</v>
      </c>
      <c r="C13" s="21" t="s">
        <v>155</v>
      </c>
      <c r="D13" s="22"/>
      <c r="E13" s="22"/>
      <c r="F13" s="18">
        <v>2</v>
      </c>
      <c r="G13" s="8" t="s">
        <v>35</v>
      </c>
    </row>
    <row r="14" spans="2:7" x14ac:dyDescent="0.25">
      <c r="B14" s="67" t="s">
        <v>36</v>
      </c>
      <c r="C14" s="12" t="s">
        <v>157</v>
      </c>
      <c r="D14" s="13"/>
      <c r="E14" s="13"/>
      <c r="F14" s="9"/>
      <c r="G14" s="9"/>
    </row>
    <row r="15" spans="2:7" x14ac:dyDescent="0.25">
      <c r="B15" s="10"/>
      <c r="C15" s="29" t="s">
        <v>4</v>
      </c>
      <c r="D15" s="167" t="s">
        <v>37</v>
      </c>
      <c r="E15" s="168"/>
      <c r="F15" s="29" t="s">
        <v>10</v>
      </c>
      <c r="G15" s="29" t="s">
        <v>7</v>
      </c>
    </row>
    <row r="16" spans="2:7" x14ac:dyDescent="0.25">
      <c r="B16" s="10"/>
      <c r="C16" s="25" t="s">
        <v>24</v>
      </c>
      <c r="D16" s="144" t="s">
        <v>192</v>
      </c>
      <c r="E16" s="22"/>
      <c r="F16" s="119">
        <f>+'Tabel Lampiran 1'!H11</f>
        <v>3000</v>
      </c>
      <c r="G16" s="137" t="s">
        <v>194</v>
      </c>
    </row>
    <row r="17" spans="2:7" x14ac:dyDescent="0.25">
      <c r="B17" s="10"/>
      <c r="C17" s="131" t="s">
        <v>27</v>
      </c>
      <c r="D17" s="120" t="s">
        <v>193</v>
      </c>
      <c r="E17" s="97"/>
      <c r="F17" s="119">
        <f>+'Tabel Lampiran 1'!H12</f>
        <v>1</v>
      </c>
      <c r="G17" s="137" t="s">
        <v>69</v>
      </c>
    </row>
    <row r="18" spans="2:7" x14ac:dyDescent="0.25">
      <c r="B18" s="10" t="s">
        <v>38</v>
      </c>
      <c r="C18" s="15" t="s">
        <v>39</v>
      </c>
      <c r="D18" s="16"/>
      <c r="E18" s="16"/>
      <c r="F18" s="10"/>
      <c r="G18" s="10"/>
    </row>
    <row r="19" spans="2:7" x14ac:dyDescent="0.25">
      <c r="B19" s="10"/>
      <c r="C19" s="29" t="s">
        <v>4</v>
      </c>
      <c r="D19" s="168" t="s">
        <v>37</v>
      </c>
      <c r="E19" s="168"/>
      <c r="F19" s="29" t="s">
        <v>8</v>
      </c>
      <c r="G19" s="29" t="s">
        <v>7</v>
      </c>
    </row>
    <row r="20" spans="2:7" x14ac:dyDescent="0.25">
      <c r="B20" s="10"/>
      <c r="C20" s="25" t="s">
        <v>24</v>
      </c>
      <c r="D20" s="144" t="s">
        <v>192</v>
      </c>
      <c r="E20" s="13"/>
      <c r="F20" s="68">
        <f>+'Tabel Lampiran 1'!K11</f>
        <v>50000</v>
      </c>
      <c r="G20" s="20" t="s">
        <v>209</v>
      </c>
    </row>
    <row r="21" spans="2:7" x14ac:dyDescent="0.25">
      <c r="B21" s="10"/>
      <c r="C21" s="131" t="s">
        <v>27</v>
      </c>
      <c r="D21" s="120" t="s">
        <v>193</v>
      </c>
      <c r="E21" s="22"/>
      <c r="F21" s="69">
        <f>+'Tabel Lampiran 1'!K12</f>
        <v>25000000</v>
      </c>
      <c r="G21" s="8" t="s">
        <v>210</v>
      </c>
    </row>
    <row r="22" spans="2:7" x14ac:dyDescent="0.25">
      <c r="B22" s="9" t="s">
        <v>40</v>
      </c>
      <c r="C22" s="21" t="s">
        <v>41</v>
      </c>
      <c r="D22" s="22"/>
      <c r="E22" s="22"/>
      <c r="F22" s="18"/>
      <c r="G22" s="18"/>
    </row>
    <row r="23" spans="2:7" x14ac:dyDescent="0.25">
      <c r="B23" s="10"/>
      <c r="C23" s="21" t="s">
        <v>42</v>
      </c>
      <c r="D23" s="22" t="s">
        <v>43</v>
      </c>
      <c r="E23" s="22"/>
      <c r="F23" s="18">
        <v>70</v>
      </c>
      <c r="G23" s="8" t="s">
        <v>48</v>
      </c>
    </row>
    <row r="24" spans="2:7" x14ac:dyDescent="0.25">
      <c r="B24" s="10"/>
      <c r="C24" s="15" t="s">
        <v>46</v>
      </c>
      <c r="D24" s="16" t="s">
        <v>44</v>
      </c>
      <c r="E24" s="16"/>
      <c r="F24" s="10">
        <v>80</v>
      </c>
      <c r="G24" s="8" t="s">
        <v>48</v>
      </c>
    </row>
    <row r="25" spans="2:7" x14ac:dyDescent="0.25">
      <c r="B25" s="11"/>
      <c r="C25" s="21" t="s">
        <v>47</v>
      </c>
      <c r="D25" s="22" t="s">
        <v>45</v>
      </c>
      <c r="E25" s="22"/>
      <c r="F25" s="18">
        <v>90</v>
      </c>
      <c r="G25" s="8" t="s">
        <v>48</v>
      </c>
    </row>
    <row r="26" spans="2:7" x14ac:dyDescent="0.25">
      <c r="B26" s="19" t="s">
        <v>49</v>
      </c>
      <c r="C26" s="15" t="s">
        <v>50</v>
      </c>
      <c r="D26" s="16"/>
      <c r="E26" s="16"/>
      <c r="F26" s="10">
        <v>10</v>
      </c>
      <c r="G26" s="8" t="s">
        <v>158</v>
      </c>
    </row>
    <row r="27" spans="2:7" x14ac:dyDescent="0.25">
      <c r="B27" s="25" t="s">
        <v>51</v>
      </c>
      <c r="C27" s="21" t="s">
        <v>52</v>
      </c>
      <c r="D27" s="22"/>
      <c r="E27" s="22"/>
      <c r="F27" s="18">
        <v>10</v>
      </c>
      <c r="G27" s="8" t="s">
        <v>158</v>
      </c>
    </row>
    <row r="28" spans="2:7" x14ac:dyDescent="0.25">
      <c r="B28" s="25" t="s">
        <v>53</v>
      </c>
      <c r="C28" s="21" t="s">
        <v>54</v>
      </c>
      <c r="D28" s="22"/>
      <c r="E28" s="22"/>
      <c r="F28" s="18"/>
      <c r="G28" s="8"/>
    </row>
    <row r="29" spans="2:7" x14ac:dyDescent="0.25">
      <c r="B29" s="10"/>
      <c r="C29" s="15" t="s">
        <v>42</v>
      </c>
      <c r="D29" s="16" t="s">
        <v>55</v>
      </c>
      <c r="E29" s="16"/>
      <c r="F29" s="10">
        <v>70</v>
      </c>
      <c r="G29" s="8" t="s">
        <v>48</v>
      </c>
    </row>
    <row r="30" spans="2:7" x14ac:dyDescent="0.25">
      <c r="B30" s="18"/>
      <c r="C30" s="21" t="s">
        <v>46</v>
      </c>
      <c r="D30" s="22" t="s">
        <v>56</v>
      </c>
      <c r="E30" s="22"/>
      <c r="F30" s="18">
        <v>30</v>
      </c>
      <c r="G30" s="8" t="s">
        <v>48</v>
      </c>
    </row>
    <row r="31" spans="2:7" x14ac:dyDescent="0.25">
      <c r="B31" s="19" t="s">
        <v>57</v>
      </c>
      <c r="C31" s="15" t="s">
        <v>58</v>
      </c>
      <c r="D31" s="16"/>
      <c r="E31" s="16"/>
      <c r="F31" s="10"/>
      <c r="G31" s="20"/>
    </row>
    <row r="32" spans="2:7" x14ac:dyDescent="0.25">
      <c r="B32" s="18"/>
      <c r="C32" s="21" t="s">
        <v>42</v>
      </c>
      <c r="D32" s="22" t="s">
        <v>55</v>
      </c>
      <c r="E32" s="22"/>
      <c r="F32" s="18">
        <v>70</v>
      </c>
      <c r="G32" s="8" t="s">
        <v>48</v>
      </c>
    </row>
    <row r="33" spans="2:7" x14ac:dyDescent="0.25">
      <c r="B33" s="18"/>
      <c r="C33" s="21" t="s">
        <v>46</v>
      </c>
      <c r="D33" s="22" t="s">
        <v>56</v>
      </c>
      <c r="E33" s="22"/>
      <c r="F33" s="18">
        <v>30</v>
      </c>
      <c r="G33" s="8" t="s">
        <v>48</v>
      </c>
    </row>
    <row r="34" spans="2:7" x14ac:dyDescent="0.25">
      <c r="B34" s="19" t="s">
        <v>59</v>
      </c>
      <c r="C34" s="15" t="s">
        <v>60</v>
      </c>
      <c r="D34" s="16"/>
      <c r="E34" s="16"/>
      <c r="F34" s="10">
        <v>5</v>
      </c>
      <c r="G34" s="20" t="s">
        <v>26</v>
      </c>
    </row>
    <row r="35" spans="2:7" x14ac:dyDescent="0.25">
      <c r="B35" s="25" t="s">
        <v>61</v>
      </c>
      <c r="C35" s="21" t="s">
        <v>62</v>
      </c>
      <c r="D35" s="22"/>
      <c r="E35" s="22"/>
      <c r="F35" s="18">
        <v>5</v>
      </c>
      <c r="G35" s="8" t="s">
        <v>26</v>
      </c>
    </row>
    <row r="36" spans="2:7" x14ac:dyDescent="0.25">
      <c r="B36" s="16"/>
      <c r="C36" s="16"/>
      <c r="D36" s="16"/>
      <c r="E36" s="16"/>
      <c r="F36" s="16"/>
      <c r="G36" s="16"/>
    </row>
    <row r="37" spans="2:7" x14ac:dyDescent="0.25">
      <c r="B37" s="16"/>
      <c r="C37" s="16"/>
      <c r="D37" s="16"/>
      <c r="E37" s="16"/>
      <c r="F37" s="16"/>
      <c r="G37" s="16"/>
    </row>
    <row r="38" spans="2:7" x14ac:dyDescent="0.25">
      <c r="B38" s="16"/>
      <c r="C38" s="16"/>
      <c r="D38" s="16"/>
      <c r="E38" s="16"/>
      <c r="F38" s="16"/>
      <c r="G38" s="16"/>
    </row>
    <row r="39" spans="2:7" x14ac:dyDescent="0.25">
      <c r="B39" s="16"/>
      <c r="C39" s="16"/>
      <c r="D39" s="16"/>
      <c r="E39" s="16"/>
      <c r="F39" s="16"/>
      <c r="G39" s="16"/>
    </row>
    <row r="40" spans="2:7" x14ac:dyDescent="0.25">
      <c r="B40" s="16"/>
      <c r="C40" s="16"/>
      <c r="D40" s="16"/>
      <c r="E40" s="16"/>
      <c r="F40" s="16"/>
      <c r="G40" s="16"/>
    </row>
    <row r="41" spans="2:7" x14ac:dyDescent="0.25">
      <c r="B41" s="16"/>
      <c r="C41" s="16"/>
      <c r="D41" s="16"/>
      <c r="E41" s="16"/>
      <c r="F41" s="16"/>
      <c r="G41" s="16"/>
    </row>
  </sheetData>
  <mergeCells count="2">
    <mergeCell ref="D15:E15"/>
    <mergeCell ref="D19:E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0"/>
  <sheetViews>
    <sheetView workbookViewId="0">
      <selection activeCell="E6" sqref="E6"/>
    </sheetView>
  </sheetViews>
  <sheetFormatPr defaultRowHeight="15" x14ac:dyDescent="0.25"/>
  <cols>
    <col min="2" max="2" width="5.140625" customWidth="1"/>
    <col min="3" max="3" width="35.28515625" customWidth="1"/>
    <col min="4" max="4" width="3" customWidth="1"/>
    <col min="5" max="5" width="10.42578125" customWidth="1"/>
    <col min="6" max="6" width="11.5703125" customWidth="1"/>
    <col min="7" max="7" width="14.85546875" customWidth="1"/>
    <col min="8" max="8" width="13.7109375" customWidth="1"/>
    <col min="9" max="9" width="18" customWidth="1"/>
    <col min="10" max="10" width="16.85546875" customWidth="1"/>
  </cols>
  <sheetData>
    <row r="2" spans="2:10" x14ac:dyDescent="0.25">
      <c r="B2" t="s">
        <v>73</v>
      </c>
    </row>
    <row r="3" spans="2:10" x14ac:dyDescent="0.25">
      <c r="B3" s="4" t="s">
        <v>63</v>
      </c>
      <c r="C3" s="4"/>
      <c r="D3" s="4"/>
      <c r="E3" s="30"/>
    </row>
    <row r="4" spans="2:10" x14ac:dyDescent="0.25">
      <c r="B4" s="1" t="s">
        <v>1</v>
      </c>
      <c r="C4" s="1"/>
      <c r="D4" s="36" t="s">
        <v>11</v>
      </c>
      <c r="E4" t="s">
        <v>187</v>
      </c>
    </row>
    <row r="5" spans="2:10" x14ac:dyDescent="0.25">
      <c r="B5" s="1" t="s">
        <v>2</v>
      </c>
      <c r="C5" s="1"/>
      <c r="D5" s="36" t="s">
        <v>11</v>
      </c>
      <c r="E5" t="s">
        <v>188</v>
      </c>
    </row>
    <row r="6" spans="2:10" x14ac:dyDescent="0.25">
      <c r="B6" s="1" t="s">
        <v>180</v>
      </c>
      <c r="C6" s="4"/>
      <c r="D6" s="36" t="s">
        <v>11</v>
      </c>
      <c r="E6" s="3" t="s">
        <v>229</v>
      </c>
    </row>
    <row r="8" spans="2:10" x14ac:dyDescent="0.25">
      <c r="B8" s="37" t="s">
        <v>20</v>
      </c>
      <c r="C8" s="169" t="s">
        <v>21</v>
      </c>
      <c r="D8" s="170"/>
      <c r="E8" s="39" t="s">
        <v>64</v>
      </c>
      <c r="F8" s="39" t="s">
        <v>23</v>
      </c>
      <c r="G8" s="39" t="s">
        <v>65</v>
      </c>
      <c r="H8" s="39" t="s">
        <v>22</v>
      </c>
      <c r="I8" s="39" t="s">
        <v>66</v>
      </c>
      <c r="J8" s="40" t="s">
        <v>94</v>
      </c>
    </row>
    <row r="9" spans="2:10" x14ac:dyDescent="0.25">
      <c r="B9" s="41"/>
      <c r="C9" s="42"/>
      <c r="D9" s="43"/>
      <c r="E9" s="41"/>
      <c r="F9" s="41"/>
      <c r="G9" s="44" t="s">
        <v>23</v>
      </c>
      <c r="H9" s="44" t="s">
        <v>96</v>
      </c>
      <c r="I9" s="45" t="s">
        <v>67</v>
      </c>
      <c r="J9" s="44" t="s">
        <v>95</v>
      </c>
    </row>
    <row r="10" spans="2:10" x14ac:dyDescent="0.25">
      <c r="B10" s="32" t="s">
        <v>24</v>
      </c>
      <c r="C10" s="21" t="s">
        <v>68</v>
      </c>
      <c r="D10" s="22"/>
      <c r="E10" s="70">
        <v>1</v>
      </c>
      <c r="F10" s="8" t="s">
        <v>69</v>
      </c>
      <c r="G10" s="155">
        <v>5000000</v>
      </c>
      <c r="H10" s="140">
        <v>5000000</v>
      </c>
      <c r="I10" s="8" t="s">
        <v>154</v>
      </c>
      <c r="J10" s="70">
        <v>0</v>
      </c>
    </row>
    <row r="11" spans="2:10" x14ac:dyDescent="0.25">
      <c r="B11" s="32" t="s">
        <v>27</v>
      </c>
      <c r="C11" s="21" t="s">
        <v>70</v>
      </c>
      <c r="D11" s="22"/>
      <c r="E11" s="18"/>
      <c r="F11" s="18"/>
      <c r="G11" s="18"/>
      <c r="H11" s="18"/>
      <c r="I11" s="18"/>
      <c r="J11" s="18"/>
    </row>
    <row r="12" spans="2:10" x14ac:dyDescent="0.25">
      <c r="B12" s="21"/>
      <c r="C12" s="32" t="s">
        <v>71</v>
      </c>
      <c r="D12" s="35"/>
      <c r="E12" s="8" t="s">
        <v>154</v>
      </c>
      <c r="F12" s="8" t="s">
        <v>154</v>
      </c>
      <c r="G12" s="8" t="s">
        <v>154</v>
      </c>
      <c r="H12" s="8" t="s">
        <v>154</v>
      </c>
      <c r="I12" s="8" t="s">
        <v>154</v>
      </c>
      <c r="J12" s="70" t="s">
        <v>154</v>
      </c>
    </row>
    <row r="13" spans="2:10" x14ac:dyDescent="0.25">
      <c r="B13" s="21"/>
      <c r="C13" s="32" t="s">
        <v>214</v>
      </c>
      <c r="D13" s="35"/>
      <c r="E13" s="18"/>
      <c r="F13" s="8" t="s">
        <v>12</v>
      </c>
      <c r="G13" s="18"/>
      <c r="H13" s="66">
        <f>SUM(H10:H12)</f>
        <v>5000000</v>
      </c>
      <c r="I13" s="18"/>
      <c r="J13" s="66">
        <f>SUM(J10:J12)</f>
        <v>0</v>
      </c>
    </row>
    <row r="14" spans="2:10" x14ac:dyDescent="0.25">
      <c r="B14" s="32" t="s">
        <v>29</v>
      </c>
      <c r="C14" s="21" t="s">
        <v>160</v>
      </c>
      <c r="D14" s="22"/>
      <c r="E14" s="18"/>
      <c r="F14" s="8"/>
      <c r="G14" s="18"/>
      <c r="H14" s="18"/>
      <c r="I14" s="18"/>
      <c r="J14" s="18"/>
    </row>
    <row r="15" spans="2:10" x14ac:dyDescent="0.25">
      <c r="B15" s="25"/>
      <c r="C15" s="32" t="s">
        <v>211</v>
      </c>
      <c r="D15" s="23"/>
      <c r="E15" s="9">
        <v>2</v>
      </c>
      <c r="F15" s="8" t="s">
        <v>161</v>
      </c>
      <c r="G15" s="66">
        <v>5000000</v>
      </c>
      <c r="H15" s="69">
        <f>+E15*G15</f>
        <v>10000000</v>
      </c>
      <c r="I15" s="18">
        <v>5</v>
      </c>
      <c r="J15" s="66">
        <f>+H15/I15</f>
        <v>2000000</v>
      </c>
    </row>
    <row r="16" spans="2:10" x14ac:dyDescent="0.25">
      <c r="B16" s="32"/>
      <c r="C16" s="32" t="s">
        <v>212</v>
      </c>
      <c r="D16" s="23"/>
      <c r="E16" s="9">
        <v>1</v>
      </c>
      <c r="F16" s="8" t="s">
        <v>161</v>
      </c>
      <c r="G16" s="66">
        <v>1000000</v>
      </c>
      <c r="H16" s="69">
        <f>+E16*G16</f>
        <v>1000000</v>
      </c>
      <c r="I16" s="18">
        <v>5</v>
      </c>
      <c r="J16" s="66">
        <f>+H16/I16</f>
        <v>200000</v>
      </c>
    </row>
    <row r="17" spans="2:10" x14ac:dyDescent="0.25">
      <c r="B17" s="32"/>
      <c r="C17" s="32" t="s">
        <v>159</v>
      </c>
      <c r="D17" s="23"/>
      <c r="E17" s="9"/>
      <c r="F17" s="8"/>
      <c r="G17" s="66"/>
      <c r="H17" s="69">
        <f>SUM(H15:H16)</f>
        <v>11000000</v>
      </c>
      <c r="I17" s="18"/>
      <c r="J17" s="69">
        <f>SUM(J15:J16)</f>
        <v>2200000</v>
      </c>
    </row>
    <row r="18" spans="2:10" x14ac:dyDescent="0.25">
      <c r="B18" s="32" t="s">
        <v>33</v>
      </c>
      <c r="C18" s="21" t="s">
        <v>213</v>
      </c>
      <c r="D18" s="23"/>
      <c r="E18" s="8" t="s">
        <v>154</v>
      </c>
      <c r="F18" s="8" t="s">
        <v>154</v>
      </c>
      <c r="G18" s="8" t="s">
        <v>154</v>
      </c>
      <c r="H18" s="8" t="s">
        <v>154</v>
      </c>
      <c r="I18" s="8" t="s">
        <v>154</v>
      </c>
      <c r="J18" s="70">
        <v>0</v>
      </c>
    </row>
    <row r="19" spans="2:10" x14ac:dyDescent="0.25">
      <c r="B19" s="33" t="s">
        <v>34</v>
      </c>
      <c r="C19" s="15" t="s">
        <v>72</v>
      </c>
      <c r="D19" s="16"/>
      <c r="E19" s="10">
        <v>1</v>
      </c>
      <c r="F19" s="8" t="s">
        <v>161</v>
      </c>
      <c r="G19" s="66">
        <v>14000000</v>
      </c>
      <c r="H19" s="69">
        <f t="shared" ref="H19" si="0">+E19*G19</f>
        <v>14000000</v>
      </c>
      <c r="I19" s="18">
        <v>5</v>
      </c>
      <c r="J19" s="66">
        <f t="shared" ref="J19" si="1">+H19/I19</f>
        <v>2800000</v>
      </c>
    </row>
    <row r="20" spans="2:10" x14ac:dyDescent="0.25">
      <c r="B20" s="21"/>
      <c r="C20" s="21" t="s">
        <v>10</v>
      </c>
      <c r="D20" s="22"/>
      <c r="E20" s="18"/>
      <c r="F20" s="18"/>
      <c r="G20" s="18"/>
      <c r="H20" s="69">
        <f>+H19+H17+H13+H10</f>
        <v>35000000</v>
      </c>
      <c r="I20" s="18"/>
      <c r="J20" s="69">
        <f>+J19+J17+J13+J10</f>
        <v>5000000</v>
      </c>
    </row>
  </sheetData>
  <mergeCells count="1">
    <mergeCell ref="C8:D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34"/>
  <sheetViews>
    <sheetView workbookViewId="0">
      <selection activeCell="B35" sqref="B35"/>
    </sheetView>
  </sheetViews>
  <sheetFormatPr defaultRowHeight="15" x14ac:dyDescent="0.25"/>
  <cols>
    <col min="2" max="2" width="5.140625" customWidth="1"/>
    <col min="3" max="3" width="3.85546875" customWidth="1"/>
    <col min="4" max="4" width="41.140625" customWidth="1"/>
    <col min="5" max="5" width="2.28515625" customWidth="1"/>
    <col min="6" max="7" width="12.28515625" customWidth="1"/>
    <col min="8" max="8" width="13.42578125" customWidth="1"/>
    <col min="9" max="9" width="15.5703125" customWidth="1"/>
    <col min="10" max="10" width="16.140625" customWidth="1"/>
    <col min="13" max="13" width="12.5703125" bestFit="1" customWidth="1"/>
  </cols>
  <sheetData>
    <row r="2" spans="2:10" x14ac:dyDescent="0.25">
      <c r="B2" s="1" t="s">
        <v>91</v>
      </c>
      <c r="C2" s="141"/>
      <c r="D2" s="141"/>
    </row>
    <row r="3" spans="2:10" x14ac:dyDescent="0.25">
      <c r="B3" s="4" t="s">
        <v>74</v>
      </c>
      <c r="C3" s="4"/>
      <c r="D3" s="4"/>
      <c r="E3" s="30" t="s">
        <v>12</v>
      </c>
    </row>
    <row r="4" spans="2:10" x14ac:dyDescent="0.25">
      <c r="B4" s="1" t="s">
        <v>1</v>
      </c>
      <c r="C4" s="1"/>
      <c r="D4" s="1"/>
      <c r="E4" s="36" t="s">
        <v>11</v>
      </c>
      <c r="F4" t="s">
        <v>187</v>
      </c>
    </row>
    <row r="5" spans="2:10" x14ac:dyDescent="0.25">
      <c r="B5" s="1" t="s">
        <v>2</v>
      </c>
      <c r="C5" s="1"/>
      <c r="D5" s="1"/>
      <c r="E5" s="36" t="s">
        <v>11</v>
      </c>
      <c r="F5" t="s">
        <v>188</v>
      </c>
    </row>
    <row r="6" spans="2:10" x14ac:dyDescent="0.25">
      <c r="B6" s="1" t="s">
        <v>180</v>
      </c>
      <c r="C6" s="1"/>
      <c r="D6" s="1"/>
      <c r="E6" s="36" t="s">
        <v>11</v>
      </c>
      <c r="F6" s="3" t="s">
        <v>229</v>
      </c>
    </row>
    <row r="8" spans="2:10" x14ac:dyDescent="0.25">
      <c r="B8" s="37" t="s">
        <v>20</v>
      </c>
      <c r="C8" s="71"/>
      <c r="D8" s="38" t="s">
        <v>21</v>
      </c>
      <c r="E8" s="46"/>
      <c r="F8" s="39" t="s">
        <v>64</v>
      </c>
      <c r="G8" s="39" t="s">
        <v>23</v>
      </c>
      <c r="H8" s="39" t="s">
        <v>65</v>
      </c>
      <c r="I8" s="39" t="s">
        <v>75</v>
      </c>
      <c r="J8" s="39" t="s">
        <v>75</v>
      </c>
    </row>
    <row r="9" spans="2:10" x14ac:dyDescent="0.25">
      <c r="B9" s="41"/>
      <c r="C9" s="42"/>
      <c r="D9" s="43"/>
      <c r="E9" s="47"/>
      <c r="F9" s="41"/>
      <c r="G9" s="41"/>
      <c r="H9" s="44" t="s">
        <v>23</v>
      </c>
      <c r="I9" s="44" t="s">
        <v>76</v>
      </c>
      <c r="J9" s="44" t="s">
        <v>77</v>
      </c>
    </row>
    <row r="10" spans="2:10" x14ac:dyDescent="0.25">
      <c r="B10" s="32" t="s">
        <v>24</v>
      </c>
      <c r="C10" s="21" t="s">
        <v>181</v>
      </c>
      <c r="D10" s="22"/>
      <c r="E10" s="23"/>
      <c r="F10" s="18"/>
      <c r="G10" s="8"/>
      <c r="H10" s="18"/>
      <c r="I10" s="18"/>
      <c r="J10" s="18"/>
    </row>
    <row r="11" spans="2:10" x14ac:dyDescent="0.25">
      <c r="B11" s="18"/>
      <c r="C11" s="32" t="s">
        <v>42</v>
      </c>
      <c r="D11" s="22" t="s">
        <v>230</v>
      </c>
      <c r="E11" s="22"/>
      <c r="F11" s="18">
        <v>2</v>
      </c>
      <c r="G11" s="8" t="s">
        <v>215</v>
      </c>
      <c r="H11" s="66">
        <v>7500000</v>
      </c>
      <c r="I11" s="69">
        <v>0</v>
      </c>
      <c r="J11" s="69">
        <f>+F11*H11</f>
        <v>15000000</v>
      </c>
    </row>
    <row r="12" spans="2:10" x14ac:dyDescent="0.25">
      <c r="B12" s="18"/>
      <c r="C12" s="32" t="s">
        <v>46</v>
      </c>
      <c r="D12" s="22" t="s">
        <v>225</v>
      </c>
      <c r="E12" s="22"/>
      <c r="F12" s="18">
        <v>2</v>
      </c>
      <c r="G12" s="8" t="s">
        <v>215</v>
      </c>
      <c r="H12" s="66">
        <v>4000000</v>
      </c>
      <c r="I12" s="69">
        <v>0</v>
      </c>
      <c r="J12" s="69">
        <f>+F12*H12</f>
        <v>8000000</v>
      </c>
    </row>
    <row r="13" spans="2:10" x14ac:dyDescent="0.25">
      <c r="B13" s="18"/>
      <c r="C13" s="32" t="s">
        <v>47</v>
      </c>
      <c r="D13" s="22" t="s">
        <v>217</v>
      </c>
      <c r="E13" s="22"/>
      <c r="F13" s="18">
        <v>2</v>
      </c>
      <c r="G13" s="8" t="s">
        <v>215</v>
      </c>
      <c r="H13" s="66">
        <v>50000000</v>
      </c>
      <c r="I13" s="69">
        <v>0</v>
      </c>
      <c r="J13" s="69">
        <f>+F13*H13</f>
        <v>100000000</v>
      </c>
    </row>
    <row r="14" spans="2:10" x14ac:dyDescent="0.25">
      <c r="B14" s="18"/>
      <c r="C14" s="32" t="s">
        <v>79</v>
      </c>
      <c r="D14" s="22" t="s">
        <v>218</v>
      </c>
      <c r="E14" s="22"/>
      <c r="F14" s="18">
        <v>2</v>
      </c>
      <c r="G14" s="8" t="s">
        <v>215</v>
      </c>
      <c r="H14" s="66">
        <v>10000000</v>
      </c>
      <c r="I14" s="69">
        <v>0</v>
      </c>
      <c r="J14" s="69">
        <f t="shared" ref="J14:J19" si="0">+F14*H14</f>
        <v>20000000</v>
      </c>
    </row>
    <row r="15" spans="2:10" x14ac:dyDescent="0.25">
      <c r="B15" s="18"/>
      <c r="C15" s="32" t="s">
        <v>84</v>
      </c>
      <c r="D15" s="22" t="s">
        <v>219</v>
      </c>
      <c r="E15" s="22"/>
      <c r="F15" s="18">
        <v>2</v>
      </c>
      <c r="G15" s="8" t="s">
        <v>215</v>
      </c>
      <c r="H15" s="66">
        <v>7500000</v>
      </c>
      <c r="I15" s="69">
        <v>0</v>
      </c>
      <c r="J15" s="69">
        <f t="shared" si="0"/>
        <v>15000000</v>
      </c>
    </row>
    <row r="16" spans="2:10" x14ac:dyDescent="0.25">
      <c r="B16" s="18"/>
      <c r="C16" s="32" t="s">
        <v>85</v>
      </c>
      <c r="D16" s="16" t="s">
        <v>224</v>
      </c>
      <c r="E16" s="16"/>
      <c r="F16" s="18">
        <v>2</v>
      </c>
      <c r="G16" s="8" t="s">
        <v>215</v>
      </c>
      <c r="H16" s="66">
        <v>2500000</v>
      </c>
      <c r="I16" s="69">
        <v>0</v>
      </c>
      <c r="J16" s="69">
        <f t="shared" si="0"/>
        <v>5000000</v>
      </c>
    </row>
    <row r="17" spans="2:13" x14ac:dyDescent="0.25">
      <c r="B17" s="18"/>
      <c r="C17" s="32" t="s">
        <v>86</v>
      </c>
      <c r="D17" s="22" t="s">
        <v>220</v>
      </c>
      <c r="E17" s="22"/>
      <c r="F17" s="18">
        <v>2</v>
      </c>
      <c r="G17" s="8" t="s">
        <v>215</v>
      </c>
      <c r="H17" s="66">
        <v>5000000</v>
      </c>
      <c r="I17" s="69">
        <v>0</v>
      </c>
      <c r="J17" s="69">
        <f t="shared" si="0"/>
        <v>10000000</v>
      </c>
    </row>
    <row r="18" spans="2:13" x14ac:dyDescent="0.25">
      <c r="B18" s="18"/>
      <c r="C18" s="32" t="s">
        <v>88</v>
      </c>
      <c r="D18" s="16" t="s">
        <v>221</v>
      </c>
      <c r="F18" s="83">
        <v>2</v>
      </c>
      <c r="G18" s="8" t="s">
        <v>215</v>
      </c>
      <c r="H18" s="66">
        <v>10000000</v>
      </c>
      <c r="I18" s="69">
        <v>0</v>
      </c>
      <c r="J18" s="69">
        <f t="shared" si="0"/>
        <v>20000000</v>
      </c>
    </row>
    <row r="19" spans="2:13" x14ac:dyDescent="0.25">
      <c r="B19" s="18"/>
      <c r="C19" s="21" t="s">
        <v>184</v>
      </c>
      <c r="D19" s="35" t="s">
        <v>222</v>
      </c>
      <c r="E19" s="22"/>
      <c r="F19" s="11">
        <v>2</v>
      </c>
      <c r="G19" s="8" t="s">
        <v>215</v>
      </c>
      <c r="H19" s="66">
        <v>5000000</v>
      </c>
      <c r="I19" s="69">
        <v>0</v>
      </c>
      <c r="J19" s="69">
        <f t="shared" si="0"/>
        <v>10000000</v>
      </c>
    </row>
    <row r="20" spans="2:13" x14ac:dyDescent="0.25">
      <c r="B20" s="18"/>
      <c r="C20" s="32" t="s">
        <v>80</v>
      </c>
      <c r="D20" s="22"/>
      <c r="E20" s="17"/>
      <c r="F20" s="11"/>
      <c r="G20" s="8"/>
      <c r="H20" s="18"/>
      <c r="I20" s="69">
        <v>0</v>
      </c>
      <c r="J20" s="69">
        <f>SUM(J11:J19)</f>
        <v>203000000</v>
      </c>
      <c r="M20" s="90" t="s">
        <v>12</v>
      </c>
    </row>
    <row r="21" spans="2:13" x14ac:dyDescent="0.25">
      <c r="B21" s="32" t="s">
        <v>27</v>
      </c>
      <c r="C21" s="21" t="s">
        <v>81</v>
      </c>
      <c r="D21" s="22"/>
      <c r="E21" s="23"/>
      <c r="F21" s="18"/>
      <c r="G21" s="8"/>
      <c r="H21" s="18"/>
      <c r="I21" s="18"/>
      <c r="J21" s="18"/>
    </row>
    <row r="22" spans="2:13" x14ac:dyDescent="0.25">
      <c r="B22" s="18"/>
      <c r="C22" s="33" t="s">
        <v>42</v>
      </c>
      <c r="D22" s="13" t="s">
        <v>231</v>
      </c>
      <c r="E22" s="13"/>
      <c r="F22" s="24" t="s">
        <v>154</v>
      </c>
      <c r="G22" s="24" t="s">
        <v>154</v>
      </c>
      <c r="H22" s="24" t="s">
        <v>154</v>
      </c>
      <c r="I22" s="69">
        <v>0</v>
      </c>
      <c r="J22" s="69">
        <v>0</v>
      </c>
    </row>
    <row r="23" spans="2:13" x14ac:dyDescent="0.25">
      <c r="B23" s="18"/>
      <c r="C23" s="32" t="s">
        <v>46</v>
      </c>
      <c r="D23" s="22" t="s">
        <v>82</v>
      </c>
      <c r="E23" s="22"/>
      <c r="F23" s="9">
        <v>2</v>
      </c>
      <c r="G23" s="8" t="s">
        <v>215</v>
      </c>
      <c r="H23" s="66">
        <v>900000</v>
      </c>
      <c r="I23" s="69">
        <v>0</v>
      </c>
      <c r="J23" s="69">
        <f t="shared" ref="J23:J31" si="1">+F23*H23</f>
        <v>1800000</v>
      </c>
    </row>
    <row r="24" spans="2:13" x14ac:dyDescent="0.25">
      <c r="B24" s="18"/>
      <c r="C24" s="32" t="s">
        <v>47</v>
      </c>
      <c r="D24" s="22" t="s">
        <v>83</v>
      </c>
      <c r="E24" s="22"/>
      <c r="F24" s="9">
        <v>2</v>
      </c>
      <c r="G24" s="8" t="s">
        <v>215</v>
      </c>
      <c r="H24" s="66">
        <v>750000</v>
      </c>
      <c r="I24" s="69">
        <v>0</v>
      </c>
      <c r="J24" s="69">
        <f t="shared" si="1"/>
        <v>1500000</v>
      </c>
    </row>
    <row r="25" spans="2:13" x14ac:dyDescent="0.25">
      <c r="B25" s="18"/>
      <c r="C25" s="33" t="s">
        <v>79</v>
      </c>
      <c r="D25" s="16" t="s">
        <v>183</v>
      </c>
      <c r="E25" s="16"/>
      <c r="F25" s="9">
        <v>2</v>
      </c>
      <c r="G25" s="8" t="s">
        <v>215</v>
      </c>
      <c r="H25" s="66">
        <v>500000</v>
      </c>
      <c r="I25" s="69">
        <v>0</v>
      </c>
      <c r="J25" s="69">
        <f t="shared" si="1"/>
        <v>1000000</v>
      </c>
    </row>
    <row r="26" spans="2:13" x14ac:dyDescent="0.25">
      <c r="B26" s="18"/>
      <c r="C26" s="32" t="s">
        <v>84</v>
      </c>
      <c r="D26" s="22" t="s">
        <v>223</v>
      </c>
      <c r="E26" s="22"/>
      <c r="F26" s="9">
        <v>2</v>
      </c>
      <c r="G26" s="8" t="s">
        <v>215</v>
      </c>
      <c r="H26" s="66">
        <v>500000</v>
      </c>
      <c r="I26" s="69">
        <v>0</v>
      </c>
      <c r="J26" s="69">
        <f t="shared" si="1"/>
        <v>1000000</v>
      </c>
    </row>
    <row r="27" spans="2:13" x14ac:dyDescent="0.25">
      <c r="B27" s="18"/>
      <c r="C27" s="32" t="s">
        <v>85</v>
      </c>
      <c r="D27" s="22" t="s">
        <v>226</v>
      </c>
      <c r="E27" s="22"/>
      <c r="F27" s="9">
        <v>2</v>
      </c>
      <c r="G27" s="8" t="s">
        <v>215</v>
      </c>
      <c r="H27" s="66">
        <v>1000000</v>
      </c>
      <c r="I27" s="69">
        <v>0</v>
      </c>
      <c r="J27" s="69">
        <f t="shared" si="1"/>
        <v>2000000</v>
      </c>
    </row>
    <row r="28" spans="2:13" x14ac:dyDescent="0.25">
      <c r="B28" s="18"/>
      <c r="C28" s="32" t="s">
        <v>86</v>
      </c>
      <c r="D28" s="22" t="s">
        <v>227</v>
      </c>
      <c r="E28" s="22"/>
      <c r="F28" s="9">
        <v>2</v>
      </c>
      <c r="G28" s="8" t="s">
        <v>215</v>
      </c>
      <c r="H28" s="66">
        <v>500000</v>
      </c>
      <c r="I28" s="69">
        <v>0</v>
      </c>
      <c r="J28" s="69">
        <f t="shared" si="1"/>
        <v>1000000</v>
      </c>
    </row>
    <row r="29" spans="2:13" x14ac:dyDescent="0.25">
      <c r="B29" s="18"/>
      <c r="C29" s="32" t="s">
        <v>88</v>
      </c>
      <c r="D29" s="22" t="s">
        <v>87</v>
      </c>
      <c r="E29" s="22"/>
      <c r="F29" s="9">
        <v>1</v>
      </c>
      <c r="G29" s="8" t="s">
        <v>162</v>
      </c>
      <c r="H29" s="66">
        <v>500000</v>
      </c>
      <c r="I29" s="69">
        <v>0</v>
      </c>
      <c r="J29" s="69">
        <f t="shared" si="1"/>
        <v>500000</v>
      </c>
    </row>
    <row r="30" spans="2:13" x14ac:dyDescent="0.25">
      <c r="B30" s="18"/>
      <c r="C30" s="33" t="s">
        <v>184</v>
      </c>
      <c r="D30" s="16" t="s">
        <v>185</v>
      </c>
      <c r="E30" s="16"/>
      <c r="F30" s="9">
        <v>1</v>
      </c>
      <c r="G30" s="8" t="s">
        <v>162</v>
      </c>
      <c r="H30" s="66">
        <v>500000</v>
      </c>
      <c r="I30" s="69">
        <v>0</v>
      </c>
      <c r="J30" s="69">
        <f t="shared" si="1"/>
        <v>500000</v>
      </c>
    </row>
    <row r="31" spans="2:13" x14ac:dyDescent="0.25">
      <c r="B31" s="18"/>
      <c r="C31" s="21" t="s">
        <v>186</v>
      </c>
      <c r="D31" s="35" t="s">
        <v>92</v>
      </c>
      <c r="E31" s="35"/>
      <c r="F31" s="9">
        <v>1</v>
      </c>
      <c r="G31" s="8" t="s">
        <v>69</v>
      </c>
      <c r="H31" s="66">
        <v>500000</v>
      </c>
      <c r="I31" s="69">
        <v>0</v>
      </c>
      <c r="J31" s="69">
        <f t="shared" si="1"/>
        <v>500000</v>
      </c>
    </row>
    <row r="32" spans="2:13" x14ac:dyDescent="0.25">
      <c r="B32" s="32"/>
      <c r="C32" s="21" t="s">
        <v>89</v>
      </c>
      <c r="D32" s="22"/>
      <c r="E32" s="23"/>
      <c r="F32" s="9"/>
      <c r="G32" s="8"/>
      <c r="H32" s="18"/>
      <c r="I32" s="66">
        <f>SUM(I22:I31)</f>
        <v>0</v>
      </c>
      <c r="J32" s="66">
        <f>SUM(J22:J31)</f>
        <v>9800000</v>
      </c>
    </row>
    <row r="33" spans="2:10" x14ac:dyDescent="0.25">
      <c r="B33" s="25"/>
      <c r="C33" s="22" t="s">
        <v>90</v>
      </c>
      <c r="D33" s="22"/>
      <c r="E33" s="23"/>
      <c r="F33" s="18"/>
      <c r="G33" s="8"/>
      <c r="H33" s="18"/>
      <c r="I33" s="69">
        <f>+I32+I20</f>
        <v>0</v>
      </c>
      <c r="J33" s="69">
        <f>+J32+J20</f>
        <v>212800000</v>
      </c>
    </row>
    <row r="34" spans="2:10" x14ac:dyDescent="0.25">
      <c r="B34" s="53" t="s">
        <v>232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25"/>
  <sheetViews>
    <sheetView workbookViewId="0">
      <selection activeCell="F6" sqref="F6"/>
    </sheetView>
  </sheetViews>
  <sheetFormatPr defaultRowHeight="15" x14ac:dyDescent="0.25"/>
  <cols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5.5703125" customWidth="1"/>
    <col min="9" max="9" width="26" customWidth="1"/>
    <col min="11" max="11" width="11.5703125" bestFit="1" customWidth="1"/>
  </cols>
  <sheetData>
    <row r="2" spans="2:17" x14ac:dyDescent="0.25">
      <c r="B2" t="s">
        <v>97</v>
      </c>
    </row>
    <row r="3" spans="2:17" x14ac:dyDescent="0.25">
      <c r="B3" s="1" t="s">
        <v>98</v>
      </c>
      <c r="C3" s="1"/>
      <c r="D3" s="1"/>
      <c r="E3" s="30" t="s">
        <v>12</v>
      </c>
    </row>
    <row r="4" spans="2:17" x14ac:dyDescent="0.25">
      <c r="B4" s="1" t="s">
        <v>1</v>
      </c>
      <c r="C4" s="1"/>
      <c r="D4" s="1"/>
      <c r="E4" s="30" t="s">
        <v>11</v>
      </c>
      <c r="F4" t="s">
        <v>187</v>
      </c>
    </row>
    <row r="5" spans="2:17" x14ac:dyDescent="0.25">
      <c r="B5" s="1" t="s">
        <v>2</v>
      </c>
      <c r="C5" s="1"/>
      <c r="D5" s="1"/>
      <c r="E5" s="30" t="s">
        <v>11</v>
      </c>
      <c r="F5" t="s">
        <v>188</v>
      </c>
    </row>
    <row r="6" spans="2:17" x14ac:dyDescent="0.25">
      <c r="B6" s="1" t="s">
        <v>180</v>
      </c>
      <c r="C6" s="4"/>
      <c r="D6" s="4"/>
      <c r="E6" s="30" t="s">
        <v>11</v>
      </c>
      <c r="F6" s="3" t="s">
        <v>229</v>
      </c>
    </row>
    <row r="8" spans="2:17" x14ac:dyDescent="0.25">
      <c r="B8" s="29" t="s">
        <v>99</v>
      </c>
      <c r="C8" s="167" t="s">
        <v>21</v>
      </c>
      <c r="D8" s="168"/>
      <c r="E8" s="171"/>
      <c r="F8" s="29" t="s">
        <v>64</v>
      </c>
      <c r="G8" s="29" t="s">
        <v>23</v>
      </c>
      <c r="H8" s="29" t="s">
        <v>101</v>
      </c>
      <c r="I8" s="28" t="s">
        <v>100</v>
      </c>
    </row>
    <row r="9" spans="2:17" x14ac:dyDescent="0.25">
      <c r="B9" s="51" t="s">
        <v>24</v>
      </c>
      <c r="C9" s="57" t="s">
        <v>102</v>
      </c>
      <c r="D9" s="58"/>
      <c r="E9" s="14"/>
      <c r="G9" s="9"/>
      <c r="I9" s="9"/>
      <c r="Q9" t="s">
        <v>12</v>
      </c>
    </row>
    <row r="10" spans="2:17" x14ac:dyDescent="0.25">
      <c r="B10" s="18"/>
      <c r="C10" s="21" t="s">
        <v>42</v>
      </c>
      <c r="D10" s="22" t="s">
        <v>182</v>
      </c>
      <c r="E10" s="23"/>
      <c r="F10" s="22">
        <v>1</v>
      </c>
      <c r="G10" s="8" t="s">
        <v>190</v>
      </c>
      <c r="H10" s="89">
        <f>+'Tabel Lampiran 5'!J20/2</f>
        <v>101500000</v>
      </c>
      <c r="I10" s="69">
        <f>+H10</f>
        <v>101500000</v>
      </c>
    </row>
    <row r="11" spans="2:17" x14ac:dyDescent="0.25">
      <c r="B11" s="18"/>
      <c r="C11" s="21" t="s">
        <v>47</v>
      </c>
      <c r="D11" s="22" t="s">
        <v>104</v>
      </c>
      <c r="E11" s="23"/>
      <c r="F11" s="22">
        <v>1</v>
      </c>
      <c r="G11" s="8" t="s">
        <v>190</v>
      </c>
      <c r="H11" s="89">
        <f>+'Tabel Lampiran 5'!J32/2</f>
        <v>4900000</v>
      </c>
      <c r="I11" s="69">
        <f>+H11</f>
        <v>4900000</v>
      </c>
    </row>
    <row r="12" spans="2:17" x14ac:dyDescent="0.25">
      <c r="B12" s="10"/>
      <c r="C12" s="15" t="s">
        <v>105</v>
      </c>
      <c r="D12" s="16"/>
      <c r="E12" s="17"/>
      <c r="G12" s="10"/>
      <c r="H12" s="90" t="s">
        <v>12</v>
      </c>
      <c r="I12" s="91">
        <f>SUM(I10:I11)</f>
        <v>106400000</v>
      </c>
      <c r="K12" s="90" t="s">
        <v>12</v>
      </c>
    </row>
    <row r="13" spans="2:17" x14ac:dyDescent="0.25">
      <c r="B13" s="54" t="s">
        <v>27</v>
      </c>
      <c r="C13" s="48" t="s">
        <v>106</v>
      </c>
      <c r="D13" s="49"/>
      <c r="E13" s="23"/>
      <c r="F13" s="22"/>
      <c r="G13" s="18"/>
      <c r="H13" s="22"/>
      <c r="I13" s="18"/>
    </row>
    <row r="14" spans="2:17" x14ac:dyDescent="0.25">
      <c r="B14" s="10"/>
      <c r="C14" s="15" t="s">
        <v>42</v>
      </c>
      <c r="D14" s="53" t="s">
        <v>106</v>
      </c>
      <c r="E14" s="17"/>
      <c r="F14">
        <v>1</v>
      </c>
      <c r="G14" s="20" t="s">
        <v>69</v>
      </c>
      <c r="H14" s="90">
        <f>+'Tabel Lampiran 4'!H20</f>
        <v>35000000</v>
      </c>
      <c r="I14" s="91">
        <f>+H14</f>
        <v>35000000</v>
      </c>
    </row>
    <row r="15" spans="2:17" x14ac:dyDescent="0.25">
      <c r="B15" s="18"/>
      <c r="C15" s="21" t="s">
        <v>163</v>
      </c>
      <c r="D15" s="22"/>
      <c r="E15" s="23"/>
      <c r="F15" s="22"/>
      <c r="G15" s="18"/>
      <c r="H15" s="89" t="s">
        <v>12</v>
      </c>
      <c r="I15" s="69">
        <f>+I14</f>
        <v>35000000</v>
      </c>
    </row>
    <row r="16" spans="2:17" x14ac:dyDescent="0.25">
      <c r="B16" s="18"/>
      <c r="C16" s="21" t="s">
        <v>107</v>
      </c>
      <c r="D16" s="22"/>
      <c r="E16" s="23"/>
      <c r="F16" s="22"/>
      <c r="G16" s="18"/>
      <c r="H16" s="89"/>
      <c r="I16" s="69">
        <f>+I15+I12</f>
        <v>141400000</v>
      </c>
    </row>
    <row r="17" spans="2:12" x14ac:dyDescent="0.25">
      <c r="B17" s="10"/>
      <c r="C17" s="55" t="s">
        <v>111</v>
      </c>
      <c r="D17" s="56"/>
      <c r="E17" s="17"/>
      <c r="G17" s="10"/>
      <c r="I17" s="10"/>
    </row>
    <row r="18" spans="2:12" x14ac:dyDescent="0.25">
      <c r="B18" s="8" t="s">
        <v>24</v>
      </c>
      <c r="C18" s="21" t="s">
        <v>102</v>
      </c>
      <c r="D18" s="22"/>
      <c r="E18" s="23"/>
      <c r="F18" s="22"/>
      <c r="G18" s="18"/>
      <c r="H18" s="22"/>
      <c r="I18" s="18"/>
    </row>
    <row r="19" spans="2:12" x14ac:dyDescent="0.25">
      <c r="B19" s="20"/>
      <c r="C19" s="15" t="s">
        <v>42</v>
      </c>
      <c r="D19" s="16" t="s">
        <v>55</v>
      </c>
      <c r="E19" s="17"/>
      <c r="F19">
        <f>+'Tabel Lampiran 3'!F29</f>
        <v>70</v>
      </c>
      <c r="G19" s="70" t="s">
        <v>164</v>
      </c>
      <c r="H19" s="90">
        <f>+I12</f>
        <v>106400000</v>
      </c>
      <c r="I19" s="69">
        <f>+F19/100*H19</f>
        <v>74480000</v>
      </c>
      <c r="L19" s="90" t="s">
        <v>12</v>
      </c>
    </row>
    <row r="20" spans="2:12" x14ac:dyDescent="0.25">
      <c r="B20" s="8"/>
      <c r="C20" s="21" t="s">
        <v>46</v>
      </c>
      <c r="D20" s="22" t="s">
        <v>108</v>
      </c>
      <c r="E20" s="23"/>
      <c r="F20" s="22">
        <f>+'Tabel Lampiran 3'!F30</f>
        <v>30</v>
      </c>
      <c r="G20" s="70" t="s">
        <v>164</v>
      </c>
      <c r="H20" s="89">
        <f>+I12</f>
        <v>106400000</v>
      </c>
      <c r="I20" s="69">
        <f>+F20/100*H20</f>
        <v>31920000</v>
      </c>
    </row>
    <row r="21" spans="2:12" x14ac:dyDescent="0.25">
      <c r="B21" s="20"/>
      <c r="C21" s="15" t="s">
        <v>109</v>
      </c>
      <c r="D21" s="16"/>
      <c r="E21" s="17"/>
      <c r="G21" s="10"/>
      <c r="H21" s="90"/>
      <c r="I21" s="91">
        <f>SUM(I19:I20)</f>
        <v>106400000</v>
      </c>
    </row>
    <row r="22" spans="2:12" x14ac:dyDescent="0.25">
      <c r="B22" s="54" t="s">
        <v>27</v>
      </c>
      <c r="C22" s="21" t="s">
        <v>106</v>
      </c>
      <c r="D22" s="22"/>
      <c r="E22" s="23"/>
      <c r="F22" s="22"/>
      <c r="G22" s="18"/>
      <c r="H22" s="22"/>
      <c r="I22" s="18"/>
    </row>
    <row r="23" spans="2:12" x14ac:dyDescent="0.25">
      <c r="B23" s="10"/>
      <c r="C23" s="15" t="s">
        <v>42</v>
      </c>
      <c r="D23" s="16" t="s">
        <v>55</v>
      </c>
      <c r="E23" s="17"/>
      <c r="F23">
        <v>0</v>
      </c>
      <c r="G23" s="70" t="s">
        <v>164</v>
      </c>
      <c r="H23" s="90">
        <f>+H14</f>
        <v>35000000</v>
      </c>
      <c r="I23" s="69">
        <f t="shared" ref="I23:I24" si="0">+F23/100*H23</f>
        <v>0</v>
      </c>
    </row>
    <row r="24" spans="2:12" x14ac:dyDescent="0.25">
      <c r="B24" s="18"/>
      <c r="C24" s="21" t="s">
        <v>46</v>
      </c>
      <c r="D24" s="22" t="s">
        <v>108</v>
      </c>
      <c r="E24" s="23"/>
      <c r="F24" s="22">
        <v>100</v>
      </c>
      <c r="G24" s="70" t="s">
        <v>164</v>
      </c>
      <c r="H24" s="89">
        <f>+H14</f>
        <v>35000000</v>
      </c>
      <c r="I24" s="69">
        <f t="shared" si="0"/>
        <v>35000000</v>
      </c>
    </row>
    <row r="25" spans="2:12" x14ac:dyDescent="0.25">
      <c r="B25" s="18"/>
      <c r="C25" s="21" t="s">
        <v>110</v>
      </c>
      <c r="D25" s="22"/>
      <c r="E25" s="23"/>
      <c r="F25" s="22"/>
      <c r="G25" s="18"/>
      <c r="H25" s="89" t="s">
        <v>12</v>
      </c>
      <c r="I25" s="69">
        <f>SUM(I23:I24)</f>
        <v>35000000</v>
      </c>
    </row>
  </sheetData>
  <mergeCells count="1">
    <mergeCell ref="C8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35"/>
  <sheetViews>
    <sheetView topLeftCell="A16" workbookViewId="0">
      <selection activeCell="N18" sqref="N18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4.7109375" customWidth="1"/>
    <col min="7" max="7" width="14.5703125" customWidth="1"/>
    <col min="8" max="8" width="14.28515625" customWidth="1"/>
    <col min="9" max="9" width="13.28515625" customWidth="1"/>
    <col min="10" max="10" width="14.28515625" customWidth="1"/>
    <col min="11" max="11" width="15.5703125" customWidth="1"/>
  </cols>
  <sheetData>
    <row r="2" spans="2:16" x14ac:dyDescent="0.25">
      <c r="B2" t="s">
        <v>112</v>
      </c>
    </row>
    <row r="3" spans="2:16" x14ac:dyDescent="0.25">
      <c r="B3" s="4" t="s">
        <v>113</v>
      </c>
      <c r="C3" s="4"/>
      <c r="D3" s="4"/>
      <c r="E3" s="30" t="s">
        <v>12</v>
      </c>
    </row>
    <row r="4" spans="2:16" x14ac:dyDescent="0.25">
      <c r="B4" s="1" t="s">
        <v>1</v>
      </c>
      <c r="C4" s="1"/>
      <c r="D4" s="1"/>
      <c r="E4" s="30" t="s">
        <v>11</v>
      </c>
      <c r="F4" t="s">
        <v>187</v>
      </c>
    </row>
    <row r="5" spans="2:16" x14ac:dyDescent="0.25">
      <c r="B5" s="1" t="s">
        <v>2</v>
      </c>
      <c r="C5" s="1"/>
      <c r="D5" s="1"/>
      <c r="E5" s="30" t="s">
        <v>11</v>
      </c>
      <c r="F5" t="s">
        <v>188</v>
      </c>
    </row>
    <row r="6" spans="2:16" x14ac:dyDescent="0.25">
      <c r="B6" s="1" t="s">
        <v>180</v>
      </c>
      <c r="C6" s="1"/>
      <c r="D6" s="1"/>
      <c r="E6" s="30" t="s">
        <v>11</v>
      </c>
      <c r="F6" s="3" t="s">
        <v>229</v>
      </c>
    </row>
    <row r="8" spans="2:16" x14ac:dyDescent="0.25">
      <c r="B8" s="43" t="s">
        <v>173</v>
      </c>
      <c r="C8" s="97"/>
      <c r="D8" s="97"/>
      <c r="E8" s="97"/>
      <c r="F8" s="97"/>
      <c r="G8" s="97"/>
      <c r="H8" s="97"/>
      <c r="I8" s="97"/>
      <c r="J8" s="97"/>
    </row>
    <row r="9" spans="2:16" x14ac:dyDescent="0.25">
      <c r="B9" s="29" t="s">
        <v>99</v>
      </c>
      <c r="C9" s="167" t="s">
        <v>21</v>
      </c>
      <c r="D9" s="168"/>
      <c r="E9" s="171"/>
      <c r="F9" s="63" t="s">
        <v>114</v>
      </c>
      <c r="G9" s="29" t="s">
        <v>115</v>
      </c>
      <c r="H9" s="63" t="s">
        <v>116</v>
      </c>
      <c r="I9" s="29" t="s">
        <v>117</v>
      </c>
      <c r="J9" s="29" t="s">
        <v>118</v>
      </c>
    </row>
    <row r="10" spans="2:16" x14ac:dyDescent="0.25">
      <c r="B10" s="54" t="s">
        <v>24</v>
      </c>
      <c r="C10" s="22" t="s">
        <v>171</v>
      </c>
      <c r="D10" s="22"/>
      <c r="E10" s="23"/>
      <c r="F10" s="69">
        <f>+'Tabel Lampiran 6'!I19</f>
        <v>74480000</v>
      </c>
      <c r="G10" s="69">
        <f>+F10-G11</f>
        <v>74480000</v>
      </c>
      <c r="H10" s="69">
        <f>+G10-H11</f>
        <v>74480000</v>
      </c>
      <c r="I10" s="69">
        <f>+H10-I11</f>
        <v>74480000</v>
      </c>
      <c r="J10" s="69">
        <f>+I10-J11</f>
        <v>74480000</v>
      </c>
      <c r="P10" t="s">
        <v>12</v>
      </c>
    </row>
    <row r="11" spans="2:16" x14ac:dyDescent="0.25">
      <c r="B11" s="18"/>
      <c r="C11" s="22" t="s">
        <v>42</v>
      </c>
      <c r="D11" s="22" t="s">
        <v>166</v>
      </c>
      <c r="E11" s="23"/>
      <c r="F11" s="66">
        <v>0</v>
      </c>
      <c r="G11" s="66">
        <f t="shared" ref="G11:J12" si="0">+F11</f>
        <v>0</v>
      </c>
      <c r="H11" s="66">
        <f t="shared" si="0"/>
        <v>0</v>
      </c>
      <c r="I11" s="66">
        <f t="shared" si="0"/>
        <v>0</v>
      </c>
      <c r="J11" s="66">
        <f t="shared" si="0"/>
        <v>0</v>
      </c>
    </row>
    <row r="12" spans="2:16" x14ac:dyDescent="0.25">
      <c r="B12" s="18"/>
      <c r="C12" s="22" t="s">
        <v>46</v>
      </c>
      <c r="D12" s="22" t="s">
        <v>167</v>
      </c>
      <c r="E12" s="23"/>
      <c r="F12" s="66">
        <f>+'Tabel Lampiran 3'!F26/3*'Tabel Lampiran 7'!F10/100</f>
        <v>2482666.666666667</v>
      </c>
      <c r="G12" s="66">
        <f t="shared" si="0"/>
        <v>2482666.666666667</v>
      </c>
      <c r="H12" s="66">
        <f t="shared" si="0"/>
        <v>2482666.666666667</v>
      </c>
      <c r="I12" s="66">
        <f t="shared" si="0"/>
        <v>2482666.666666667</v>
      </c>
      <c r="J12" s="66">
        <f t="shared" si="0"/>
        <v>2482666.666666667</v>
      </c>
      <c r="L12" t="s">
        <v>12</v>
      </c>
    </row>
    <row r="13" spans="2:16" x14ac:dyDescent="0.25">
      <c r="B13" s="8" t="s">
        <v>27</v>
      </c>
      <c r="C13" s="22" t="s">
        <v>172</v>
      </c>
      <c r="D13" s="22"/>
      <c r="E13" s="23"/>
      <c r="F13" s="66">
        <f>+'Tabel Lampiran 6'!I23</f>
        <v>0</v>
      </c>
      <c r="G13" s="66">
        <f>+F13-F14</f>
        <v>0</v>
      </c>
      <c r="H13" s="66">
        <f>+G13-G14</f>
        <v>0</v>
      </c>
      <c r="I13" s="66">
        <f>+H13-H14</f>
        <v>0</v>
      </c>
      <c r="J13" s="66">
        <f>+I13-I14</f>
        <v>0</v>
      </c>
    </row>
    <row r="14" spans="2:16" x14ac:dyDescent="0.25">
      <c r="B14" s="18"/>
      <c r="C14" s="62" t="s">
        <v>42</v>
      </c>
      <c r="D14" s="22" t="s">
        <v>166</v>
      </c>
      <c r="E14" s="23"/>
      <c r="F14" s="66">
        <f>+F13/'Tabel Lampiran 3'!F35</f>
        <v>0</v>
      </c>
      <c r="G14" s="66">
        <f>+F14</f>
        <v>0</v>
      </c>
      <c r="H14" s="66">
        <f>+G14</f>
        <v>0</v>
      </c>
      <c r="I14" s="66">
        <f>+H14</f>
        <v>0</v>
      </c>
      <c r="J14" s="66">
        <f>+I14</f>
        <v>0</v>
      </c>
    </row>
    <row r="15" spans="2:16" x14ac:dyDescent="0.25">
      <c r="B15" s="11"/>
      <c r="C15" s="97" t="s">
        <v>46</v>
      </c>
      <c r="D15" s="97" t="s">
        <v>167</v>
      </c>
      <c r="E15" s="31"/>
      <c r="F15" s="66">
        <f>+'Tabel Lampiran 3'!F26/100*'Tabel Lampiran 7'!F13</f>
        <v>0</v>
      </c>
      <c r="G15" s="66">
        <f>+'Tabel Lampiran 3'!F26/100*'Tabel Lampiran 7'!G13</f>
        <v>0</v>
      </c>
      <c r="H15" s="66">
        <f>+'Tabel Lampiran 3'!F26/100*'Tabel Lampiran 7'!H13</f>
        <v>0</v>
      </c>
      <c r="I15" s="66">
        <f>+'Tabel Lampiran 3'!F26/100*'Tabel Lampiran 7'!I13</f>
        <v>0</v>
      </c>
      <c r="J15" s="66">
        <f>+'Tabel Lampiran 3'!F26/100*'Tabel Lampiran 7'!J13</f>
        <v>0</v>
      </c>
    </row>
    <row r="16" spans="2:16" x14ac:dyDescent="0.25">
      <c r="B16" s="8">
        <v>3</v>
      </c>
      <c r="C16" s="22" t="s">
        <v>168</v>
      </c>
      <c r="D16" s="22"/>
      <c r="E16" s="22"/>
      <c r="F16" s="66"/>
      <c r="G16" s="66"/>
      <c r="H16" s="66"/>
      <c r="I16" s="66"/>
      <c r="J16" s="66"/>
    </row>
    <row r="17" spans="2:10" x14ac:dyDescent="0.25">
      <c r="B17" s="18"/>
      <c r="C17" s="62" t="s">
        <v>42</v>
      </c>
      <c r="D17" s="22" t="s">
        <v>169</v>
      </c>
      <c r="E17" s="22"/>
      <c r="F17" s="66">
        <f t="shared" ref="F17:J18" si="1">+F11+F14</f>
        <v>0</v>
      </c>
      <c r="G17" s="66">
        <f t="shared" si="1"/>
        <v>0</v>
      </c>
      <c r="H17" s="66">
        <f t="shared" si="1"/>
        <v>0</v>
      </c>
      <c r="I17" s="66">
        <f t="shared" si="1"/>
        <v>0</v>
      </c>
      <c r="J17" s="66">
        <f t="shared" si="1"/>
        <v>0</v>
      </c>
    </row>
    <row r="18" spans="2:10" x14ac:dyDescent="0.25">
      <c r="B18" s="18"/>
      <c r="C18" s="97" t="s">
        <v>46</v>
      </c>
      <c r="D18" s="22" t="s">
        <v>170</v>
      </c>
      <c r="E18" s="22"/>
      <c r="F18" s="66">
        <f t="shared" si="1"/>
        <v>2482666.666666667</v>
      </c>
      <c r="G18" s="66">
        <f t="shared" si="1"/>
        <v>2482666.666666667</v>
      </c>
      <c r="H18" s="66">
        <f t="shared" si="1"/>
        <v>2482666.666666667</v>
      </c>
      <c r="I18" s="66">
        <f t="shared" si="1"/>
        <v>2482666.666666667</v>
      </c>
      <c r="J18" s="66">
        <f t="shared" si="1"/>
        <v>2482666.666666667</v>
      </c>
    </row>
    <row r="19" spans="2:10" x14ac:dyDescent="0.25">
      <c r="B19" s="16" t="s">
        <v>228</v>
      </c>
      <c r="C19" s="16"/>
      <c r="D19" s="16"/>
      <c r="E19" s="16"/>
      <c r="F19" s="156"/>
      <c r="G19" s="156"/>
      <c r="H19" s="156"/>
      <c r="I19" s="156"/>
      <c r="J19" s="156"/>
    </row>
    <row r="21" spans="2:10" x14ac:dyDescent="0.25">
      <c r="B21" s="4" t="s">
        <v>113</v>
      </c>
      <c r="C21" s="4"/>
      <c r="D21" s="4"/>
    </row>
    <row r="22" spans="2:10" x14ac:dyDescent="0.25">
      <c r="B22" s="29" t="s">
        <v>99</v>
      </c>
      <c r="C22" s="167" t="s">
        <v>21</v>
      </c>
      <c r="D22" s="168"/>
      <c r="E22" s="171"/>
      <c r="F22" s="27" t="s">
        <v>114</v>
      </c>
      <c r="G22" s="29" t="s">
        <v>115</v>
      </c>
      <c r="H22" s="27" t="s">
        <v>116</v>
      </c>
      <c r="I22" s="29" t="s">
        <v>117</v>
      </c>
      <c r="J22" s="29" t="s">
        <v>118</v>
      </c>
    </row>
    <row r="23" spans="2:10" x14ac:dyDescent="0.25">
      <c r="B23" s="51" t="s">
        <v>24</v>
      </c>
      <c r="C23" s="50" t="s">
        <v>119</v>
      </c>
      <c r="D23" s="59"/>
      <c r="E23" s="14"/>
      <c r="F23" s="13"/>
      <c r="G23" s="9"/>
      <c r="H23" s="13"/>
      <c r="I23" s="9"/>
      <c r="J23" s="9"/>
    </row>
    <row r="24" spans="2:10" x14ac:dyDescent="0.25">
      <c r="B24" s="8"/>
      <c r="C24" s="21" t="s">
        <v>165</v>
      </c>
      <c r="D24" s="22"/>
      <c r="E24" s="23"/>
      <c r="F24" s="89">
        <f>+'Tabel Lampiran 1'!Q14</f>
        <v>350000000</v>
      </c>
      <c r="G24" s="69">
        <f>+F24</f>
        <v>350000000</v>
      </c>
      <c r="H24" s="89">
        <f>+G24</f>
        <v>350000000</v>
      </c>
      <c r="I24" s="69">
        <f>+H24</f>
        <v>350000000</v>
      </c>
      <c r="J24" s="69">
        <f>+I24</f>
        <v>350000000</v>
      </c>
    </row>
    <row r="25" spans="2:10" x14ac:dyDescent="0.25">
      <c r="B25" s="52" t="s">
        <v>27</v>
      </c>
      <c r="C25" s="15" t="s">
        <v>120</v>
      </c>
      <c r="D25" s="16"/>
      <c r="E25" s="17"/>
      <c r="F25" s="16"/>
      <c r="G25" s="10"/>
      <c r="H25" s="16"/>
      <c r="I25" s="10"/>
      <c r="J25" s="10"/>
    </row>
    <row r="26" spans="2:10" x14ac:dyDescent="0.25">
      <c r="B26" s="8"/>
      <c r="C26" s="21" t="s">
        <v>103</v>
      </c>
      <c r="D26" s="22" t="s">
        <v>122</v>
      </c>
      <c r="E26" s="23"/>
      <c r="F26" s="89">
        <f>+'Tabel Lampiran 5'!J20</f>
        <v>203000000</v>
      </c>
      <c r="G26" s="69">
        <f t="shared" ref="G26:J28" si="2">+F26</f>
        <v>203000000</v>
      </c>
      <c r="H26" s="89">
        <f t="shared" si="2"/>
        <v>203000000</v>
      </c>
      <c r="I26" s="69">
        <f t="shared" si="2"/>
        <v>203000000</v>
      </c>
      <c r="J26" s="69">
        <f t="shared" si="2"/>
        <v>203000000</v>
      </c>
    </row>
    <row r="27" spans="2:10" x14ac:dyDescent="0.25">
      <c r="B27" s="20"/>
      <c r="C27" s="15" t="s">
        <v>46</v>
      </c>
      <c r="D27" s="16" t="s">
        <v>123</v>
      </c>
      <c r="E27" s="17"/>
      <c r="F27" s="92">
        <f>+'Tabel Lampiran 5'!J32</f>
        <v>9800000</v>
      </c>
      <c r="G27" s="91">
        <f t="shared" si="2"/>
        <v>9800000</v>
      </c>
      <c r="H27" s="92">
        <f t="shared" si="2"/>
        <v>9800000</v>
      </c>
      <c r="I27" s="91">
        <f t="shared" si="2"/>
        <v>9800000</v>
      </c>
      <c r="J27" s="91">
        <f t="shared" si="2"/>
        <v>9800000</v>
      </c>
    </row>
    <row r="28" spans="2:10" x14ac:dyDescent="0.25">
      <c r="B28" s="8"/>
      <c r="C28" s="21" t="s">
        <v>47</v>
      </c>
      <c r="D28" s="22" t="s">
        <v>93</v>
      </c>
      <c r="E28" s="23"/>
      <c r="F28" s="89">
        <f>+'Tabel Lampiran 4'!J20</f>
        <v>5000000</v>
      </c>
      <c r="G28" s="69">
        <f t="shared" si="2"/>
        <v>5000000</v>
      </c>
      <c r="H28" s="89">
        <f t="shared" si="2"/>
        <v>5000000</v>
      </c>
      <c r="I28" s="69">
        <f t="shared" si="2"/>
        <v>5000000</v>
      </c>
      <c r="J28" s="69">
        <f t="shared" si="2"/>
        <v>5000000</v>
      </c>
    </row>
    <row r="29" spans="2:10" x14ac:dyDescent="0.25">
      <c r="B29" s="20"/>
      <c r="C29" s="15" t="s">
        <v>84</v>
      </c>
      <c r="D29" s="53" t="s">
        <v>121</v>
      </c>
      <c r="E29" s="17"/>
      <c r="F29" s="69">
        <f>+F18</f>
        <v>2482666.666666667</v>
      </c>
      <c r="G29" s="69">
        <f>+G18</f>
        <v>2482666.666666667</v>
      </c>
      <c r="H29" s="69">
        <f>+H18</f>
        <v>2482666.666666667</v>
      </c>
      <c r="I29" s="69">
        <f>+I18</f>
        <v>2482666.666666667</v>
      </c>
      <c r="J29" s="69">
        <f>+J18</f>
        <v>2482666.666666667</v>
      </c>
    </row>
    <row r="30" spans="2:10" x14ac:dyDescent="0.25">
      <c r="B30" s="8"/>
      <c r="C30" s="21" t="s">
        <v>124</v>
      </c>
      <c r="D30" s="22"/>
      <c r="E30" s="23"/>
      <c r="F30" s="69">
        <f>SUM(F26:F29)</f>
        <v>220282666.66666666</v>
      </c>
      <c r="G30" s="69">
        <f t="shared" ref="G30:J30" si="3">SUM(G26:G29)</f>
        <v>220282666.66666666</v>
      </c>
      <c r="H30" s="69">
        <f t="shared" si="3"/>
        <v>220282666.66666666</v>
      </c>
      <c r="I30" s="69">
        <f t="shared" si="3"/>
        <v>220282666.66666666</v>
      </c>
      <c r="J30" s="69">
        <f t="shared" si="3"/>
        <v>220282666.66666666</v>
      </c>
    </row>
    <row r="31" spans="2:10" x14ac:dyDescent="0.25">
      <c r="B31" s="20" t="s">
        <v>29</v>
      </c>
      <c r="C31" s="15" t="s">
        <v>125</v>
      </c>
      <c r="D31" s="16"/>
      <c r="E31" s="17"/>
      <c r="F31" s="69">
        <f>+F24-F30</f>
        <v>129717333.33333334</v>
      </c>
      <c r="G31" s="69">
        <f t="shared" ref="G31:J31" si="4">+G24-G30</f>
        <v>129717333.33333334</v>
      </c>
      <c r="H31" s="69">
        <f t="shared" si="4"/>
        <v>129717333.33333334</v>
      </c>
      <c r="I31" s="69">
        <f t="shared" si="4"/>
        <v>129717333.33333334</v>
      </c>
      <c r="J31" s="69">
        <f t="shared" si="4"/>
        <v>129717333.33333334</v>
      </c>
    </row>
    <row r="32" spans="2:10" x14ac:dyDescent="0.25">
      <c r="B32" s="54" t="s">
        <v>33</v>
      </c>
      <c r="C32" s="21" t="s">
        <v>177</v>
      </c>
      <c r="D32" s="22"/>
      <c r="E32" s="23"/>
      <c r="F32" s="98">
        <f>0.5/100*F24</f>
        <v>1750000</v>
      </c>
      <c r="G32" s="98">
        <f t="shared" ref="G32:J32" si="5">0.5/100*G24</f>
        <v>1750000</v>
      </c>
      <c r="H32" s="98">
        <f t="shared" si="5"/>
        <v>1750000</v>
      </c>
      <c r="I32" s="98">
        <f t="shared" si="5"/>
        <v>1750000</v>
      </c>
      <c r="J32" s="98">
        <f t="shared" si="5"/>
        <v>1750000</v>
      </c>
    </row>
    <row r="33" spans="2:10" x14ac:dyDescent="0.25">
      <c r="B33" s="8" t="s">
        <v>34</v>
      </c>
      <c r="C33" s="21" t="s">
        <v>126</v>
      </c>
      <c r="D33" s="22"/>
      <c r="E33" s="23"/>
      <c r="F33" s="69">
        <f>+F31-F32</f>
        <v>127967333.33333334</v>
      </c>
      <c r="G33" s="69">
        <f t="shared" ref="G33:J33" si="6">+G31-G32</f>
        <v>127967333.33333334</v>
      </c>
      <c r="H33" s="69">
        <f t="shared" si="6"/>
        <v>127967333.33333334</v>
      </c>
      <c r="I33" s="69">
        <f t="shared" si="6"/>
        <v>127967333.33333334</v>
      </c>
      <c r="J33" s="69">
        <f t="shared" si="6"/>
        <v>127967333.33333334</v>
      </c>
    </row>
    <row r="34" spans="2:10" x14ac:dyDescent="0.25">
      <c r="B34" s="54" t="s">
        <v>36</v>
      </c>
      <c r="C34" s="21" t="s">
        <v>127</v>
      </c>
      <c r="D34" s="22"/>
      <c r="E34" s="23"/>
      <c r="F34" s="99">
        <f>+F33/F24*100</f>
        <v>36.562095238095246</v>
      </c>
      <c r="G34" s="99">
        <f t="shared" ref="G34:J34" si="7">+G33/G24*100</f>
        <v>36.562095238095246</v>
      </c>
      <c r="H34" s="99">
        <f t="shared" si="7"/>
        <v>36.562095238095246</v>
      </c>
      <c r="I34" s="99">
        <f t="shared" si="7"/>
        <v>36.562095238095246</v>
      </c>
      <c r="J34" s="99">
        <f t="shared" si="7"/>
        <v>36.562095238095246</v>
      </c>
    </row>
    <row r="35" spans="2:10" x14ac:dyDescent="0.25">
      <c r="B35" t="s">
        <v>12</v>
      </c>
    </row>
  </sheetData>
  <mergeCells count="2">
    <mergeCell ref="C22:E22"/>
    <mergeCell ref="C9:E9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43"/>
  <sheetViews>
    <sheetView topLeftCell="A28" workbookViewId="0">
      <selection activeCell="K6" sqref="K6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3.85546875" customWidth="1"/>
    <col min="8" max="8" width="14" customWidth="1"/>
    <col min="9" max="10" width="13.5703125" customWidth="1"/>
    <col min="11" max="11" width="14.7109375" customWidth="1"/>
    <col min="12" max="12" width="14.85546875" customWidth="1"/>
  </cols>
  <sheetData>
    <row r="2" spans="2:12" x14ac:dyDescent="0.25">
      <c r="B2" t="s">
        <v>128</v>
      </c>
    </row>
    <row r="3" spans="2:12" x14ac:dyDescent="0.25">
      <c r="B3" s="4" t="s">
        <v>129</v>
      </c>
      <c r="C3" s="4"/>
      <c r="D3" s="4"/>
      <c r="E3" s="4"/>
      <c r="F3" s="30" t="s">
        <v>12</v>
      </c>
    </row>
    <row r="4" spans="2:12" x14ac:dyDescent="0.25">
      <c r="B4" s="1" t="s">
        <v>1</v>
      </c>
      <c r="C4" s="1"/>
      <c r="D4" s="1"/>
      <c r="E4" s="4"/>
      <c r="F4" s="30" t="s">
        <v>11</v>
      </c>
      <c r="G4" t="s">
        <v>187</v>
      </c>
    </row>
    <row r="5" spans="2:12" x14ac:dyDescent="0.25">
      <c r="B5" s="1" t="s">
        <v>2</v>
      </c>
      <c r="C5" s="1"/>
      <c r="D5" s="1"/>
      <c r="E5" s="4"/>
      <c r="F5" s="30" t="s">
        <v>11</v>
      </c>
      <c r="G5" t="s">
        <v>188</v>
      </c>
    </row>
    <row r="6" spans="2:12" x14ac:dyDescent="0.25">
      <c r="B6" s="1" t="s">
        <v>180</v>
      </c>
      <c r="C6" s="1"/>
      <c r="D6" s="1"/>
      <c r="E6" s="4"/>
      <c r="F6" s="30" t="s">
        <v>11</v>
      </c>
      <c r="G6" s="3" t="s">
        <v>229</v>
      </c>
    </row>
    <row r="8" spans="2:12" x14ac:dyDescent="0.25">
      <c r="B8" s="4" t="s">
        <v>129</v>
      </c>
      <c r="C8" s="4"/>
      <c r="D8" s="4"/>
      <c r="E8" s="4"/>
    </row>
    <row r="9" spans="2:12" x14ac:dyDescent="0.25">
      <c r="B9" s="29" t="s">
        <v>99</v>
      </c>
      <c r="C9" s="167" t="s">
        <v>21</v>
      </c>
      <c r="D9" s="168"/>
      <c r="E9" s="168"/>
      <c r="F9" s="171"/>
      <c r="G9" s="27" t="s">
        <v>132</v>
      </c>
      <c r="H9" s="29" t="s">
        <v>114</v>
      </c>
      <c r="I9" s="29" t="s">
        <v>115</v>
      </c>
      <c r="J9" s="27" t="s">
        <v>116</v>
      </c>
      <c r="K9" s="29" t="s">
        <v>117</v>
      </c>
      <c r="L9" s="29" t="s">
        <v>118</v>
      </c>
    </row>
    <row r="10" spans="2:12" x14ac:dyDescent="0.25">
      <c r="B10" s="104" t="s">
        <v>24</v>
      </c>
      <c r="C10" s="57" t="s">
        <v>130</v>
      </c>
      <c r="D10" s="105"/>
      <c r="E10" s="58"/>
      <c r="F10" s="14"/>
      <c r="G10" s="13"/>
      <c r="H10" s="9"/>
      <c r="I10" s="9"/>
      <c r="J10" s="13"/>
      <c r="K10" s="9"/>
      <c r="L10" s="9"/>
    </row>
    <row r="11" spans="2:12" x14ac:dyDescent="0.25">
      <c r="B11" s="51"/>
      <c r="C11" s="21" t="s">
        <v>42</v>
      </c>
      <c r="D11" s="35" t="s">
        <v>131</v>
      </c>
      <c r="E11" s="22"/>
      <c r="F11" s="14"/>
      <c r="G11" s="13">
        <v>0</v>
      </c>
      <c r="H11" s="100">
        <f>+'Tabel Lampiran 7'!F24</f>
        <v>350000000</v>
      </c>
      <c r="I11" s="100">
        <f>+'Tabel Lampiran 7'!G24</f>
        <v>350000000</v>
      </c>
      <c r="J11" s="100">
        <f>+'Tabel Lampiran 7'!H24</f>
        <v>350000000</v>
      </c>
      <c r="K11" s="100">
        <f>+'Tabel Lampiran 7'!I24</f>
        <v>350000000</v>
      </c>
      <c r="L11" s="100">
        <f>+'Tabel Lampiran 7'!J24</f>
        <v>350000000</v>
      </c>
    </row>
    <row r="12" spans="2:12" x14ac:dyDescent="0.25">
      <c r="B12" s="8"/>
      <c r="C12" s="21" t="s">
        <v>46</v>
      </c>
      <c r="D12" s="22" t="s">
        <v>174</v>
      </c>
      <c r="E12" s="22"/>
      <c r="F12" s="23"/>
      <c r="G12" s="22"/>
      <c r="H12" s="18"/>
      <c r="I12" s="18"/>
      <c r="J12" s="22"/>
      <c r="K12" s="18"/>
      <c r="L12" s="18"/>
    </row>
    <row r="13" spans="2:12" x14ac:dyDescent="0.25">
      <c r="B13" s="20"/>
      <c r="C13" s="15"/>
      <c r="D13" s="34" t="s">
        <v>24</v>
      </c>
      <c r="E13" s="16" t="s">
        <v>106</v>
      </c>
      <c r="F13" s="17"/>
      <c r="G13" s="92">
        <f>+'Tabel Lampiran 7'!F13</f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</row>
    <row r="14" spans="2:12" x14ac:dyDescent="0.25">
      <c r="B14" s="8"/>
      <c r="C14" s="21"/>
      <c r="D14" s="35" t="s">
        <v>27</v>
      </c>
      <c r="E14" s="22" t="s">
        <v>102</v>
      </c>
      <c r="F14" s="23"/>
      <c r="G14" s="89">
        <f>+'Tabel Lampiran 7'!F10</f>
        <v>74480000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</row>
    <row r="15" spans="2:12" x14ac:dyDescent="0.25">
      <c r="B15" s="20"/>
      <c r="C15" s="15" t="s">
        <v>47</v>
      </c>
      <c r="D15" s="61" t="s">
        <v>175</v>
      </c>
      <c r="E15" s="16"/>
      <c r="F15" s="17"/>
      <c r="G15" s="16"/>
      <c r="H15" s="10"/>
      <c r="I15" s="10"/>
      <c r="J15" s="16"/>
      <c r="K15" s="10"/>
      <c r="L15" s="10"/>
    </row>
    <row r="16" spans="2:12" x14ac:dyDescent="0.25">
      <c r="B16" s="8"/>
      <c r="C16" s="21"/>
      <c r="D16" s="35" t="s">
        <v>24</v>
      </c>
      <c r="E16" s="22" t="s">
        <v>106</v>
      </c>
      <c r="F16" s="23"/>
      <c r="G16" s="89">
        <f>+'Tabel Lampiran 6'!I20</f>
        <v>31920000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</row>
    <row r="17" spans="2:12" x14ac:dyDescent="0.25">
      <c r="B17" s="8"/>
      <c r="C17" s="21"/>
      <c r="D17" s="35" t="s">
        <v>27</v>
      </c>
      <c r="E17" s="22" t="s">
        <v>102</v>
      </c>
      <c r="F17" s="23"/>
      <c r="G17" s="69">
        <f>+'Tabel Lampiran 6'!I20</f>
        <v>31920000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</row>
    <row r="18" spans="2:12" x14ac:dyDescent="0.25">
      <c r="B18" s="20"/>
      <c r="C18" s="15" t="s">
        <v>79</v>
      </c>
      <c r="D18" s="61" t="s">
        <v>133</v>
      </c>
      <c r="E18" s="16"/>
      <c r="F18" s="17"/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</row>
    <row r="19" spans="2:12" x14ac:dyDescent="0.25">
      <c r="B19" s="8"/>
      <c r="C19" s="21" t="s">
        <v>134</v>
      </c>
      <c r="D19" s="35"/>
      <c r="E19" s="22"/>
      <c r="F19" s="23"/>
      <c r="G19" s="66">
        <f>SUM(G11:G18)</f>
        <v>138320000</v>
      </c>
      <c r="H19" s="66">
        <f t="shared" ref="H19:L19" si="0">SUM(H11:H18)</f>
        <v>350000000</v>
      </c>
      <c r="I19" s="66">
        <f t="shared" si="0"/>
        <v>350000000</v>
      </c>
      <c r="J19" s="66">
        <f t="shared" si="0"/>
        <v>350000000</v>
      </c>
      <c r="K19" s="66">
        <f t="shared" si="0"/>
        <v>350000000</v>
      </c>
      <c r="L19" s="66">
        <f t="shared" si="0"/>
        <v>350000000</v>
      </c>
    </row>
    <row r="20" spans="2:12" x14ac:dyDescent="0.25">
      <c r="B20" s="8"/>
      <c r="C20" s="21" t="s">
        <v>135</v>
      </c>
      <c r="D20" s="35"/>
      <c r="E20" s="22"/>
      <c r="F20" s="23"/>
      <c r="G20" s="22">
        <v>0</v>
      </c>
      <c r="H20" s="69">
        <f>+H19</f>
        <v>350000000</v>
      </c>
      <c r="I20" s="69">
        <f t="shared" ref="I20:L20" si="1">+I19</f>
        <v>350000000</v>
      </c>
      <c r="J20" s="69">
        <f t="shared" si="1"/>
        <v>350000000</v>
      </c>
      <c r="K20" s="69">
        <f t="shared" si="1"/>
        <v>350000000</v>
      </c>
      <c r="L20" s="69">
        <f t="shared" si="1"/>
        <v>350000000</v>
      </c>
    </row>
    <row r="21" spans="2:12" x14ac:dyDescent="0.25">
      <c r="B21" s="106" t="s">
        <v>27</v>
      </c>
      <c r="C21" s="55" t="s">
        <v>136</v>
      </c>
      <c r="D21" s="56"/>
      <c r="E21" s="56"/>
      <c r="F21" s="17"/>
      <c r="G21" s="16"/>
      <c r="H21" s="10"/>
      <c r="I21" s="10"/>
      <c r="J21" s="16"/>
      <c r="K21" s="10"/>
      <c r="L21" s="10"/>
    </row>
    <row r="22" spans="2:12" x14ac:dyDescent="0.25">
      <c r="B22" s="8"/>
      <c r="C22" s="21" t="s">
        <v>103</v>
      </c>
      <c r="D22" s="22" t="s">
        <v>106</v>
      </c>
      <c r="E22" s="22"/>
      <c r="F22" s="23"/>
      <c r="G22" s="89">
        <f>+'Tabel Lampiran 4'!H20</f>
        <v>35000000</v>
      </c>
      <c r="H22" s="18"/>
      <c r="I22" s="18"/>
      <c r="J22" s="22"/>
      <c r="K22" s="18"/>
      <c r="L22" s="18"/>
    </row>
    <row r="23" spans="2:12" x14ac:dyDescent="0.25">
      <c r="B23" s="20"/>
      <c r="C23" s="15" t="s">
        <v>46</v>
      </c>
      <c r="D23" s="16" t="s">
        <v>122</v>
      </c>
      <c r="F23" s="17"/>
      <c r="G23" s="16">
        <v>0</v>
      </c>
      <c r="H23" s="91">
        <f>+'Tabel Lampiran 7'!F26</f>
        <v>203000000</v>
      </c>
      <c r="I23" s="91">
        <f>+'Tabel Lampiran 7'!G26</f>
        <v>203000000</v>
      </c>
      <c r="J23" s="91">
        <f>+'Tabel Lampiran 7'!H26</f>
        <v>203000000</v>
      </c>
      <c r="K23" s="91">
        <f>+'Tabel Lampiran 7'!I26</f>
        <v>203000000</v>
      </c>
      <c r="L23" s="91">
        <f>+'Tabel Lampiran 7'!J26</f>
        <v>203000000</v>
      </c>
    </row>
    <row r="24" spans="2:12" x14ac:dyDescent="0.25">
      <c r="B24" s="8"/>
      <c r="C24" s="21" t="s">
        <v>47</v>
      </c>
      <c r="D24" s="22" t="s">
        <v>123</v>
      </c>
      <c r="E24" s="22"/>
      <c r="F24" s="23"/>
      <c r="G24" s="22">
        <v>0</v>
      </c>
      <c r="H24" s="69">
        <f>+'Tabel Lampiran 7'!F27</f>
        <v>9800000</v>
      </c>
      <c r="I24" s="69">
        <f>+'Tabel Lampiran 7'!G27</f>
        <v>9800000</v>
      </c>
      <c r="J24" s="69">
        <f>+'Tabel Lampiran 7'!H27</f>
        <v>9800000</v>
      </c>
      <c r="K24" s="69">
        <f>+'Tabel Lampiran 7'!I27</f>
        <v>9800000</v>
      </c>
      <c r="L24" s="69">
        <f>+'Tabel Lampiran 7'!J27</f>
        <v>9800000</v>
      </c>
    </row>
    <row r="25" spans="2:12" x14ac:dyDescent="0.25">
      <c r="B25" s="20"/>
      <c r="C25" s="15" t="s">
        <v>79</v>
      </c>
      <c r="D25" s="53" t="s">
        <v>137</v>
      </c>
      <c r="F25" s="17"/>
      <c r="G25" s="16">
        <v>0</v>
      </c>
      <c r="H25" s="91">
        <f>+'Tabel Lampiran 7'!F17</f>
        <v>0</v>
      </c>
      <c r="I25" s="91">
        <f>+'Tabel Lampiran 7'!G17</f>
        <v>0</v>
      </c>
      <c r="J25" s="91">
        <f>+'Tabel Lampiran 7'!H17</f>
        <v>0</v>
      </c>
      <c r="K25" s="91">
        <f>+'Tabel Lampiran 7'!I17</f>
        <v>0</v>
      </c>
      <c r="L25" s="91">
        <f>+'Tabel Lampiran 7'!J17</f>
        <v>0</v>
      </c>
    </row>
    <row r="26" spans="2:12" x14ac:dyDescent="0.25">
      <c r="B26" s="8"/>
      <c r="C26" s="21" t="s">
        <v>84</v>
      </c>
      <c r="D26" s="62" t="s">
        <v>138</v>
      </c>
      <c r="E26" s="22"/>
      <c r="F26" s="23"/>
      <c r="G26" s="22">
        <v>0</v>
      </c>
      <c r="H26" s="69">
        <f>+'Tabel Lampiran 7'!F18</f>
        <v>2482666.666666667</v>
      </c>
      <c r="I26" s="69">
        <f>+'Tabel Lampiran 7'!G18</f>
        <v>2482666.666666667</v>
      </c>
      <c r="J26" s="69">
        <f>+'Tabel Lampiran 7'!H18</f>
        <v>2482666.666666667</v>
      </c>
      <c r="K26" s="69">
        <f>+'Tabel Lampiran 7'!I18</f>
        <v>2482666.666666667</v>
      </c>
      <c r="L26" s="69">
        <f>+'Tabel Lampiran 7'!J18</f>
        <v>2482666.666666667</v>
      </c>
    </row>
    <row r="27" spans="2:12" x14ac:dyDescent="0.25">
      <c r="B27" s="20"/>
      <c r="C27" s="15" t="s">
        <v>85</v>
      </c>
      <c r="D27" s="53" t="s">
        <v>139</v>
      </c>
      <c r="F27" s="17"/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</row>
    <row r="28" spans="2:12" x14ac:dyDescent="0.25">
      <c r="B28" s="8"/>
      <c r="C28" s="21" t="s">
        <v>86</v>
      </c>
      <c r="D28" s="62" t="s">
        <v>140</v>
      </c>
      <c r="E28" s="22"/>
      <c r="F28" s="23"/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</row>
    <row r="29" spans="2:12" x14ac:dyDescent="0.25">
      <c r="B29" s="20"/>
      <c r="C29" s="15" t="s">
        <v>141</v>
      </c>
      <c r="D29" s="53"/>
      <c r="F29" s="17"/>
      <c r="G29" s="69">
        <f>SUM(G22:G28)</f>
        <v>35000000</v>
      </c>
      <c r="H29" s="69">
        <f t="shared" ref="H29:L29" si="2">SUM(H22:H28)</f>
        <v>215282666.66666666</v>
      </c>
      <c r="I29" s="69">
        <f t="shared" si="2"/>
        <v>215282666.66666666</v>
      </c>
      <c r="J29" s="69">
        <f t="shared" si="2"/>
        <v>215282666.66666666</v>
      </c>
      <c r="K29" s="69">
        <f t="shared" si="2"/>
        <v>215282666.66666666</v>
      </c>
      <c r="L29" s="69">
        <f t="shared" si="2"/>
        <v>215282666.66666666</v>
      </c>
    </row>
    <row r="30" spans="2:12" x14ac:dyDescent="0.25">
      <c r="B30" s="8"/>
      <c r="C30" s="21" t="s">
        <v>176</v>
      </c>
      <c r="D30" s="35"/>
      <c r="E30" s="22"/>
      <c r="F30" s="23"/>
      <c r="G30" s="89">
        <f>+G29</f>
        <v>35000000</v>
      </c>
      <c r="H30" s="69">
        <f>+H23+H24</f>
        <v>212800000</v>
      </c>
      <c r="I30" s="69">
        <f t="shared" ref="I30:L30" si="3">+I23+I24</f>
        <v>212800000</v>
      </c>
      <c r="J30" s="69">
        <f t="shared" si="3"/>
        <v>212800000</v>
      </c>
      <c r="K30" s="69">
        <f t="shared" si="3"/>
        <v>212800000</v>
      </c>
      <c r="L30" s="69">
        <f t="shared" si="3"/>
        <v>212800000</v>
      </c>
    </row>
    <row r="31" spans="2:12" x14ac:dyDescent="0.25">
      <c r="B31" s="8"/>
      <c r="C31" s="32" t="s">
        <v>142</v>
      </c>
      <c r="D31" s="22"/>
      <c r="F31" s="23"/>
      <c r="G31" s="22"/>
      <c r="H31" s="18"/>
      <c r="I31" s="18"/>
      <c r="J31" s="22"/>
      <c r="K31" s="18"/>
      <c r="L31" s="18"/>
    </row>
    <row r="32" spans="2:12" x14ac:dyDescent="0.25">
      <c r="B32" s="107" t="s">
        <v>29</v>
      </c>
      <c r="C32" s="48" t="s">
        <v>143</v>
      </c>
      <c r="D32" s="49"/>
      <c r="E32" s="49"/>
      <c r="F32" s="23"/>
      <c r="G32" s="69">
        <f>+G19-G29</f>
        <v>103320000</v>
      </c>
      <c r="H32" s="69">
        <f t="shared" ref="H32:L32" si="4">+H19-H29</f>
        <v>134717333.33333334</v>
      </c>
      <c r="I32" s="69">
        <f t="shared" si="4"/>
        <v>134717333.33333334</v>
      </c>
      <c r="J32" s="69">
        <f t="shared" si="4"/>
        <v>134717333.33333334</v>
      </c>
      <c r="K32" s="69">
        <f t="shared" si="4"/>
        <v>134717333.33333334</v>
      </c>
      <c r="L32" s="69">
        <f t="shared" si="4"/>
        <v>134717333.33333334</v>
      </c>
    </row>
    <row r="33" spans="2:12" x14ac:dyDescent="0.25">
      <c r="B33" s="54"/>
      <c r="C33" s="21" t="s">
        <v>144</v>
      </c>
      <c r="D33" s="22"/>
      <c r="E33" s="22"/>
      <c r="F33" s="23"/>
      <c r="G33" s="89">
        <f>+G20-G30</f>
        <v>-35000000</v>
      </c>
      <c r="H33" s="69">
        <f>+H20-H30</f>
        <v>137200000</v>
      </c>
      <c r="I33" s="69">
        <f t="shared" ref="I33:L33" si="5">+I20-I30</f>
        <v>137200000</v>
      </c>
      <c r="J33" s="69">
        <f t="shared" si="5"/>
        <v>137200000</v>
      </c>
      <c r="K33" s="69">
        <f t="shared" si="5"/>
        <v>137200000</v>
      </c>
      <c r="L33" s="69">
        <f t="shared" si="5"/>
        <v>137200000</v>
      </c>
    </row>
    <row r="34" spans="2:12" x14ac:dyDescent="0.25">
      <c r="B34" s="54"/>
      <c r="C34" s="21" t="s">
        <v>145</v>
      </c>
      <c r="D34" s="22"/>
      <c r="E34" s="22"/>
      <c r="F34" s="23"/>
      <c r="G34" s="101">
        <f>1/(1+0.1)^0</f>
        <v>1</v>
      </c>
      <c r="H34" s="101">
        <f>1/(1+0.1)^1</f>
        <v>0.90909090909090906</v>
      </c>
      <c r="I34" s="101">
        <f>1/(1+0.1)^2</f>
        <v>0.82644628099173545</v>
      </c>
      <c r="J34" s="101">
        <f>1/(1+0.1)^3</f>
        <v>0.75131480090157754</v>
      </c>
      <c r="K34" s="101">
        <f>1/(1+0.1)^4</f>
        <v>0.68301345536507052</v>
      </c>
      <c r="L34" s="101">
        <f>1/(1+0.1)^5</f>
        <v>0.62092132305915493</v>
      </c>
    </row>
    <row r="35" spans="2:12" x14ac:dyDescent="0.25">
      <c r="B35" s="54"/>
      <c r="C35" s="21" t="s">
        <v>146</v>
      </c>
      <c r="D35" s="22"/>
      <c r="E35" s="22"/>
      <c r="F35" s="23"/>
      <c r="G35" s="69">
        <f>+G34*G33</f>
        <v>-35000000</v>
      </c>
      <c r="H35" s="69">
        <f t="shared" ref="H35:L35" si="6">+H34*H33</f>
        <v>124727272.72727272</v>
      </c>
      <c r="I35" s="69">
        <f t="shared" si="6"/>
        <v>113388429.75206611</v>
      </c>
      <c r="J35" s="69">
        <f t="shared" si="6"/>
        <v>103080390.68369643</v>
      </c>
      <c r="K35" s="69">
        <f t="shared" si="6"/>
        <v>93709446.076087669</v>
      </c>
      <c r="L35" s="69">
        <f t="shared" si="6"/>
        <v>85190405.523716062</v>
      </c>
    </row>
    <row r="36" spans="2:12" x14ac:dyDescent="0.25">
      <c r="B36" s="107" t="s">
        <v>33</v>
      </c>
      <c r="C36" s="48" t="s">
        <v>147</v>
      </c>
      <c r="D36" s="49"/>
      <c r="E36" s="49"/>
      <c r="F36" s="23"/>
      <c r="G36" s="89">
        <f>+G35</f>
        <v>-35000000</v>
      </c>
      <c r="H36" s="69">
        <f>+G36+H35</f>
        <v>89727272.727272719</v>
      </c>
      <c r="I36" s="69">
        <f>+H36+I35</f>
        <v>203115702.47933882</v>
      </c>
      <c r="J36" s="69">
        <f t="shared" ref="J36:L36" si="7">+I36+J35</f>
        <v>306196093.16303527</v>
      </c>
      <c r="K36" s="69">
        <f t="shared" si="7"/>
        <v>399905539.23912293</v>
      </c>
      <c r="L36" s="69">
        <f t="shared" si="7"/>
        <v>485095944.76283896</v>
      </c>
    </row>
    <row r="37" spans="2:12" x14ac:dyDescent="0.25">
      <c r="B37" s="110"/>
      <c r="C37" s="58"/>
      <c r="D37" s="58"/>
      <c r="E37" s="58"/>
      <c r="F37" s="14"/>
      <c r="G37" s="109"/>
      <c r="H37" s="92"/>
      <c r="I37" s="92"/>
      <c r="J37" s="92"/>
      <c r="K37" s="92"/>
      <c r="L37" s="92"/>
    </row>
    <row r="38" spans="2:12" x14ac:dyDescent="0.25">
      <c r="B38" s="111" t="s">
        <v>178</v>
      </c>
      <c r="C38" s="43"/>
      <c r="D38" s="43"/>
      <c r="E38" s="43"/>
      <c r="F38" s="31"/>
      <c r="G38" s="108"/>
      <c r="H38" s="92"/>
      <c r="I38" s="92"/>
      <c r="J38" s="92"/>
      <c r="K38" s="92"/>
      <c r="L38" s="92"/>
    </row>
    <row r="39" spans="2:12" x14ac:dyDescent="0.25">
      <c r="B39" s="52" t="s">
        <v>42</v>
      </c>
      <c r="C39" s="16" t="s">
        <v>148</v>
      </c>
      <c r="D39" s="16"/>
      <c r="E39" s="22"/>
      <c r="F39" s="17"/>
      <c r="G39" s="69">
        <f>+L36</f>
        <v>485095944.76283896</v>
      </c>
      <c r="H39" s="16"/>
      <c r="I39" s="16"/>
      <c r="J39" s="16"/>
      <c r="K39" s="16"/>
      <c r="L39" s="16"/>
    </row>
    <row r="40" spans="2:12" x14ac:dyDescent="0.25">
      <c r="B40" s="8" t="s">
        <v>46</v>
      </c>
      <c r="C40" s="60" t="s">
        <v>149</v>
      </c>
      <c r="D40" s="22"/>
      <c r="E40" s="22"/>
      <c r="F40" s="23"/>
      <c r="G40" s="102">
        <f>IRR(G33:L33,0.1)</f>
        <v>3.9186383621861864</v>
      </c>
      <c r="H40" s="16"/>
      <c r="I40" s="16"/>
      <c r="J40" s="16"/>
      <c r="K40" s="16"/>
      <c r="L40" s="16"/>
    </row>
    <row r="41" spans="2:12" x14ac:dyDescent="0.25">
      <c r="B41" s="20" t="s">
        <v>47</v>
      </c>
      <c r="C41" s="16" t="s">
        <v>150</v>
      </c>
      <c r="D41" s="16"/>
      <c r="E41" s="22"/>
      <c r="F41" s="17"/>
      <c r="G41" s="101">
        <f>SUM(G19:L19)/SUM(G29:L29)</f>
        <v>1.6990258649647296</v>
      </c>
      <c r="H41" s="16"/>
      <c r="I41" s="16"/>
      <c r="J41" s="16"/>
      <c r="K41" s="16"/>
      <c r="L41" s="16"/>
    </row>
    <row r="42" spans="2:12" x14ac:dyDescent="0.25">
      <c r="B42" s="8" t="s">
        <v>79</v>
      </c>
      <c r="C42" s="22" t="s">
        <v>151</v>
      </c>
      <c r="D42" s="22"/>
      <c r="E42" s="22"/>
      <c r="F42" s="23"/>
      <c r="G42" s="18">
        <v>2</v>
      </c>
      <c r="H42" s="16"/>
      <c r="I42" s="16"/>
      <c r="J42" s="16"/>
      <c r="K42" s="16"/>
      <c r="L42" s="16"/>
    </row>
    <row r="43" spans="2:12" x14ac:dyDescent="0.25">
      <c r="C43" s="53" t="s">
        <v>12</v>
      </c>
    </row>
  </sheetData>
  <mergeCells count="1"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Ardy Hidayat</cp:lastModifiedBy>
  <dcterms:created xsi:type="dcterms:W3CDTF">2021-08-06T07:55:48Z</dcterms:created>
  <dcterms:modified xsi:type="dcterms:W3CDTF">2021-11-06T06:46:42Z</dcterms:modified>
</cp:coreProperties>
</file>